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6435" tabRatio="595" activeTab="1"/>
  </bookViews>
  <sheets>
    <sheet name="Ohjeistuksia" sheetId="28" r:id="rId1"/>
    <sheet name="Järjestön tulos yhteensä" sheetId="3" r:id="rId2"/>
    <sheet name="Yleiskulut" sheetId="27" r:id="rId3"/>
    <sheet name="PSR avustamat toiminnot" sheetId="22" r:id="rId4"/>
    <sheet name="RAY avustamat toiminnot" sheetId="14" r:id="rId5"/>
    <sheet name="Varautuminen" sheetId="30" r:id="rId6"/>
    <sheet name="Palokuntakoulutus" sheetId="1" r:id="rId7"/>
    <sheet name="Palokuntatoiminnan kehittäminen" sheetId="5" r:id="rId8"/>
    <sheet name="Valistus ja neuvonta" sheetId="4" r:id="rId9"/>
    <sheet name="Muu toiminta (PSR)" sheetId="11" r:id="rId10"/>
    <sheet name="Blad1" sheetId="16" state="hidden" r:id="rId11"/>
    <sheet name="Blad2" sheetId="17" state="hidden" r:id="rId12"/>
  </sheets>
  <calcPr calcId="152511"/>
</workbook>
</file>

<file path=xl/calcChain.xml><?xml version="1.0" encoding="utf-8"?>
<calcChain xmlns="http://schemas.openxmlformats.org/spreadsheetml/2006/main">
  <c r="J17" i="30" l="1"/>
  <c r="C57" i="14" l="1"/>
  <c r="D57" i="14"/>
  <c r="E57" i="14"/>
  <c r="F57" i="14"/>
  <c r="G57" i="14"/>
  <c r="H57" i="14"/>
  <c r="I57" i="14"/>
  <c r="J57" i="14"/>
  <c r="B57" i="14"/>
  <c r="D25" i="3"/>
  <c r="E27" i="30" l="1"/>
  <c r="F27" i="30"/>
  <c r="G27" i="30"/>
  <c r="H27" i="30"/>
  <c r="I27" i="30"/>
  <c r="J27" i="30"/>
  <c r="J28" i="30" s="1"/>
  <c r="K27" i="30"/>
  <c r="L27" i="30"/>
  <c r="M27" i="30"/>
  <c r="N27" i="30"/>
  <c r="O27" i="30"/>
  <c r="D27" i="30"/>
  <c r="E21" i="30"/>
  <c r="F21" i="30"/>
  <c r="G21" i="30"/>
  <c r="H21" i="30"/>
  <c r="I21" i="30"/>
  <c r="J21" i="30"/>
  <c r="K21" i="30"/>
  <c r="L21" i="30"/>
  <c r="M21" i="30"/>
  <c r="N21" i="30"/>
  <c r="O21" i="30"/>
  <c r="D21" i="30"/>
  <c r="D16" i="5"/>
  <c r="E16" i="5"/>
  <c r="F16" i="5"/>
  <c r="G16" i="5"/>
  <c r="H16" i="5"/>
  <c r="I16" i="5"/>
  <c r="J16" i="5"/>
  <c r="K16" i="5"/>
  <c r="L16" i="5"/>
  <c r="M16" i="5"/>
  <c r="N16" i="5"/>
  <c r="C16" i="5"/>
  <c r="D27" i="5"/>
  <c r="E27" i="5"/>
  <c r="F27" i="5"/>
  <c r="G27" i="5"/>
  <c r="H27" i="5"/>
  <c r="I27" i="5"/>
  <c r="J27" i="5"/>
  <c r="K27" i="5"/>
  <c r="L27" i="5"/>
  <c r="M27" i="5"/>
  <c r="N27" i="5"/>
  <c r="C27" i="5"/>
  <c r="D37" i="5"/>
  <c r="E37" i="5"/>
  <c r="F37" i="5"/>
  <c r="G37" i="5"/>
  <c r="H37" i="5"/>
  <c r="I37" i="5"/>
  <c r="J37" i="5"/>
  <c r="K37" i="5"/>
  <c r="L37" i="5"/>
  <c r="M37" i="5"/>
  <c r="N37" i="5"/>
  <c r="C37" i="5"/>
  <c r="A1" i="30"/>
  <c r="C2" i="27"/>
  <c r="D2" i="27"/>
  <c r="B9" i="3"/>
  <c r="B10" i="3"/>
  <c r="B11" i="3"/>
  <c r="B12" i="3"/>
  <c r="B13" i="3"/>
  <c r="B14" i="3"/>
  <c r="D17" i="1" l="1"/>
  <c r="E17" i="1"/>
  <c r="F17" i="1"/>
  <c r="G17" i="1"/>
  <c r="H17" i="1"/>
  <c r="I17" i="1"/>
  <c r="J17" i="1"/>
  <c r="K17" i="1"/>
  <c r="L17" i="1"/>
  <c r="M17" i="1"/>
  <c r="N17" i="1"/>
  <c r="C17" i="1"/>
  <c r="M26" i="14" l="1"/>
  <c r="M27" i="14"/>
  <c r="M28" i="14"/>
  <c r="L26" i="14"/>
  <c r="L27" i="14"/>
  <c r="L28" i="14"/>
  <c r="K26" i="14"/>
  <c r="K27" i="14"/>
  <c r="K28" i="14"/>
  <c r="K37" i="14" l="1"/>
  <c r="L37" i="14"/>
  <c r="M37" i="14"/>
  <c r="K38" i="14"/>
  <c r="L38" i="14"/>
  <c r="M38" i="14"/>
  <c r="K39" i="14"/>
  <c r="L39" i="14"/>
  <c r="M39" i="14"/>
  <c r="K40" i="14"/>
  <c r="L40" i="14"/>
  <c r="M40" i="14"/>
  <c r="K41" i="14"/>
  <c r="L41" i="14"/>
  <c r="M41" i="14"/>
  <c r="K42" i="14"/>
  <c r="L42" i="14"/>
  <c r="M42" i="14"/>
  <c r="K43" i="14"/>
  <c r="L43" i="14"/>
  <c r="M43" i="14"/>
  <c r="K44" i="14"/>
  <c r="L44" i="14"/>
  <c r="M44" i="14"/>
  <c r="K45" i="14"/>
  <c r="L45" i="14"/>
  <c r="M45" i="14"/>
  <c r="K46" i="14"/>
  <c r="L46" i="14"/>
  <c r="M46" i="14"/>
  <c r="K47" i="14"/>
  <c r="L47" i="14"/>
  <c r="M47" i="14"/>
  <c r="K48" i="14"/>
  <c r="L48" i="14"/>
  <c r="M48" i="14"/>
  <c r="K49" i="14"/>
  <c r="L49" i="14"/>
  <c r="M49" i="14"/>
  <c r="K50" i="14"/>
  <c r="L50" i="14"/>
  <c r="M50" i="14"/>
  <c r="K51" i="14"/>
  <c r="L51" i="14"/>
  <c r="M51" i="14"/>
  <c r="K52" i="14"/>
  <c r="L52" i="14"/>
  <c r="M52" i="14"/>
  <c r="K53" i="14"/>
  <c r="L53" i="14"/>
  <c r="M53" i="14"/>
  <c r="K54" i="14"/>
  <c r="L54" i="14"/>
  <c r="M54" i="14"/>
  <c r="K55" i="14"/>
  <c r="L55" i="14"/>
  <c r="M55" i="14"/>
  <c r="K56" i="14"/>
  <c r="L56" i="14"/>
  <c r="M56" i="14"/>
  <c r="L36" i="14"/>
  <c r="M36" i="14"/>
  <c r="K36" i="14"/>
  <c r="M32" i="14"/>
  <c r="L32" i="14"/>
  <c r="K32" i="14"/>
  <c r="M25" i="14"/>
  <c r="L25" i="14"/>
  <c r="K25" i="14"/>
  <c r="M23" i="14"/>
  <c r="L23" i="14"/>
  <c r="K23" i="14"/>
  <c r="L31" i="14"/>
  <c r="M31" i="14"/>
  <c r="K31" i="14"/>
  <c r="K57" i="14" l="1"/>
  <c r="M57" i="14"/>
  <c r="L57" i="14"/>
  <c r="C33" i="14"/>
  <c r="D33" i="14"/>
  <c r="E33" i="14"/>
  <c r="F33" i="14"/>
  <c r="G33" i="14"/>
  <c r="H33" i="14"/>
  <c r="I33" i="14"/>
  <c r="J33" i="14"/>
  <c r="B33" i="14"/>
  <c r="L86" i="14"/>
  <c r="I86" i="14"/>
  <c r="F86" i="14"/>
  <c r="C86" i="14"/>
  <c r="M33" i="14" l="1"/>
  <c r="G25" i="3" s="1"/>
  <c r="L33" i="14"/>
  <c r="F25" i="3" s="1"/>
  <c r="K33" i="14"/>
  <c r="E25" i="3" s="1"/>
  <c r="O17" i="30" l="1"/>
  <c r="O28" i="30" s="1"/>
  <c r="N17" i="30"/>
  <c r="N28" i="30" s="1"/>
  <c r="M17" i="30"/>
  <c r="M28" i="30" s="1"/>
  <c r="L17" i="30"/>
  <c r="L28" i="30" s="1"/>
  <c r="K17" i="30"/>
  <c r="K28" i="30" s="1"/>
  <c r="I17" i="30"/>
  <c r="I28" i="30" s="1"/>
  <c r="H17" i="30"/>
  <c r="H28" i="30" s="1"/>
  <c r="G17" i="30"/>
  <c r="G28" i="30" s="1"/>
  <c r="F17" i="30"/>
  <c r="F28" i="30" s="1"/>
  <c r="E17" i="30"/>
  <c r="E28" i="30" s="1"/>
  <c r="D17" i="30"/>
  <c r="D28" i="30" s="1"/>
  <c r="D48" i="1" l="1"/>
  <c r="E48" i="1"/>
  <c r="F48" i="1"/>
  <c r="G48" i="1"/>
  <c r="H48" i="1"/>
  <c r="I48" i="1"/>
  <c r="J48" i="1"/>
  <c r="K48" i="1"/>
  <c r="L48" i="1"/>
  <c r="M48" i="1"/>
  <c r="N48" i="1"/>
  <c r="C48" i="1"/>
  <c r="D43" i="1"/>
  <c r="E43" i="1"/>
  <c r="F43" i="1"/>
  <c r="G43" i="1"/>
  <c r="H43" i="1"/>
  <c r="I43" i="1"/>
  <c r="J43" i="1"/>
  <c r="K43" i="1"/>
  <c r="L43" i="1"/>
  <c r="M43" i="1"/>
  <c r="N43" i="1"/>
  <c r="C43" i="1"/>
  <c r="L38" i="5" l="1"/>
  <c r="J38" i="5"/>
  <c r="I38" i="5"/>
  <c r="K38" i="5" l="1"/>
  <c r="C38" i="5"/>
  <c r="O3" i="30"/>
  <c r="N3" i="30"/>
  <c r="M3" i="30"/>
  <c r="L3" i="30"/>
  <c r="K3" i="30"/>
  <c r="J3" i="30"/>
  <c r="I3" i="30"/>
  <c r="H3" i="30"/>
  <c r="G3" i="30"/>
  <c r="D25" i="4"/>
  <c r="E25" i="4"/>
  <c r="F25" i="4"/>
  <c r="G25" i="4"/>
  <c r="H25" i="4"/>
  <c r="I25" i="4"/>
  <c r="J25" i="4"/>
  <c r="K25" i="4"/>
  <c r="C25" i="4"/>
  <c r="D20" i="4"/>
  <c r="E20" i="4"/>
  <c r="F20" i="4"/>
  <c r="G20" i="4"/>
  <c r="G26" i="4" s="1"/>
  <c r="H20" i="4"/>
  <c r="I20" i="4"/>
  <c r="J20" i="4"/>
  <c r="J26" i="4" s="1"/>
  <c r="I5" i="22" s="1"/>
  <c r="K20" i="4"/>
  <c r="C20" i="4"/>
  <c r="D38" i="5"/>
  <c r="E38" i="5"/>
  <c r="F38" i="5"/>
  <c r="G38" i="5"/>
  <c r="H38" i="5"/>
  <c r="M38" i="5"/>
  <c r="N38" i="5"/>
  <c r="A2" i="27"/>
  <c r="K47" i="3"/>
  <c r="L47" i="3"/>
  <c r="M47" i="3"/>
  <c r="L5" i="3"/>
  <c r="M5" i="3"/>
  <c r="K5" i="3"/>
  <c r="K22" i="3"/>
  <c r="K29" i="3" s="1"/>
  <c r="L22" i="3"/>
  <c r="L29" i="3"/>
  <c r="L31" i="3" s="1"/>
  <c r="M22" i="3"/>
  <c r="M29" i="3"/>
  <c r="K16" i="3"/>
  <c r="L16" i="3"/>
  <c r="M16" i="3"/>
  <c r="C58" i="22"/>
  <c r="D58" i="22"/>
  <c r="E58" i="22"/>
  <c r="F58" i="22"/>
  <c r="G58" i="22"/>
  <c r="H58" i="22"/>
  <c r="I58" i="22"/>
  <c r="J58" i="22"/>
  <c r="K58" i="22"/>
  <c r="L58" i="22"/>
  <c r="M58" i="22"/>
  <c r="C31" i="27"/>
  <c r="D31" i="27"/>
  <c r="B31" i="27"/>
  <c r="A60" i="3"/>
  <c r="A46" i="3"/>
  <c r="A44" i="3"/>
  <c r="A28" i="3"/>
  <c r="A26" i="3"/>
  <c r="A24" i="3"/>
  <c r="A21" i="3"/>
  <c r="A6" i="14"/>
  <c r="A19" i="14"/>
  <c r="P6" i="3"/>
  <c r="O6" i="3"/>
  <c r="C4" i="22" s="1"/>
  <c r="N6" i="3"/>
  <c r="C41" i="27"/>
  <c r="D41" i="27"/>
  <c r="C36" i="27"/>
  <c r="D36" i="27"/>
  <c r="C18" i="27"/>
  <c r="D18" i="27"/>
  <c r="C14" i="27"/>
  <c r="D14" i="27"/>
  <c r="B14" i="27"/>
  <c r="B36" i="27"/>
  <c r="B41" i="27"/>
  <c r="B18" i="27"/>
  <c r="F23" i="28"/>
  <c r="F25" i="28"/>
  <c r="E23" i="28"/>
  <c r="E25" i="28"/>
  <c r="A60" i="14"/>
  <c r="A58" i="14"/>
  <c r="A35" i="14"/>
  <c r="B2" i="27"/>
  <c r="K54" i="3"/>
  <c r="L54" i="3"/>
  <c r="M54" i="3"/>
  <c r="K38" i="3"/>
  <c r="L38" i="3"/>
  <c r="M38" i="3"/>
  <c r="A14" i="14"/>
  <c r="A15" i="14"/>
  <c r="A16" i="14"/>
  <c r="A17" i="14"/>
  <c r="A13" i="14"/>
  <c r="E59" i="3"/>
  <c r="F59" i="3"/>
  <c r="G59" i="3"/>
  <c r="F58" i="3"/>
  <c r="O58" i="3" s="1"/>
  <c r="G58" i="3"/>
  <c r="P58" i="3" s="1"/>
  <c r="E58" i="3"/>
  <c r="N58" i="3" s="1"/>
  <c r="C70" i="14"/>
  <c r="D70" i="14"/>
  <c r="E70" i="14"/>
  <c r="F70" i="14"/>
  <c r="G70" i="14"/>
  <c r="H70" i="14"/>
  <c r="I70" i="14"/>
  <c r="J70" i="14"/>
  <c r="B70" i="14"/>
  <c r="K90" i="14"/>
  <c r="L90" i="14"/>
  <c r="M90" i="14"/>
  <c r="L89" i="14"/>
  <c r="M89" i="14"/>
  <c r="K89" i="14"/>
  <c r="F53" i="3"/>
  <c r="M85" i="14"/>
  <c r="G53" i="3" s="1"/>
  <c r="M84" i="14"/>
  <c r="K77" i="14"/>
  <c r="E45" i="3" s="1"/>
  <c r="L77" i="14"/>
  <c r="F45" i="3" s="1"/>
  <c r="M77" i="14"/>
  <c r="G45" i="3" s="1"/>
  <c r="L75" i="14"/>
  <c r="F43" i="3" s="1"/>
  <c r="M75" i="14"/>
  <c r="G43" i="3" s="1"/>
  <c r="K75" i="14"/>
  <c r="E43" i="3" s="1"/>
  <c r="K67" i="14"/>
  <c r="E35" i="3" s="1"/>
  <c r="L67" i="14"/>
  <c r="F35" i="3" s="1"/>
  <c r="O35" i="3" s="1"/>
  <c r="M67" i="14"/>
  <c r="G35" i="3" s="1"/>
  <c r="K68" i="14"/>
  <c r="E36" i="3" s="1"/>
  <c r="L68" i="14"/>
  <c r="F36" i="3" s="1"/>
  <c r="M68" i="14"/>
  <c r="G36" i="3" s="1"/>
  <c r="K69" i="14"/>
  <c r="E37" i="3" s="1"/>
  <c r="L69" i="14"/>
  <c r="F37" i="3" s="1"/>
  <c r="M69" i="14"/>
  <c r="G37" i="3" s="1"/>
  <c r="L66" i="14"/>
  <c r="F34" i="3" s="1"/>
  <c r="O34" i="3" s="1"/>
  <c r="M66" i="14"/>
  <c r="G34" i="3" s="1"/>
  <c r="K66" i="14"/>
  <c r="E34" i="3" s="1"/>
  <c r="K24" i="14"/>
  <c r="E20" i="3" s="1"/>
  <c r="L24" i="14"/>
  <c r="F20" i="3" s="1"/>
  <c r="M24" i="14"/>
  <c r="G20" i="3" s="1"/>
  <c r="K34" i="14"/>
  <c r="E23" i="3" s="1"/>
  <c r="L34" i="14"/>
  <c r="F23" i="3" s="1"/>
  <c r="M34" i="14"/>
  <c r="G23" i="3" s="1"/>
  <c r="K59" i="14"/>
  <c r="E27" i="3" s="1"/>
  <c r="L59" i="14"/>
  <c r="F27" i="3" s="1"/>
  <c r="M59" i="14"/>
  <c r="G27" i="3" s="1"/>
  <c r="L22" i="14"/>
  <c r="F19" i="3" s="1"/>
  <c r="M22" i="14"/>
  <c r="G19" i="3" s="1"/>
  <c r="K22" i="14"/>
  <c r="E19" i="3" s="1"/>
  <c r="K14" i="14"/>
  <c r="E10" i="3" s="1"/>
  <c r="N10" i="3" s="1"/>
  <c r="L14" i="14"/>
  <c r="F10" i="3" s="1"/>
  <c r="M14" i="14"/>
  <c r="G10" i="3" s="1"/>
  <c r="K15" i="14"/>
  <c r="E11" i="3" s="1"/>
  <c r="N11" i="3" s="1"/>
  <c r="L15" i="14"/>
  <c r="F11" i="3" s="1"/>
  <c r="O11" i="3" s="1"/>
  <c r="M15" i="14"/>
  <c r="G11" i="3" s="1"/>
  <c r="K16" i="14"/>
  <c r="E12" i="3" s="1"/>
  <c r="N12" i="3" s="1"/>
  <c r="L16" i="14"/>
  <c r="F12" i="3" s="1"/>
  <c r="M16" i="14"/>
  <c r="G12" i="3" s="1"/>
  <c r="K17" i="14"/>
  <c r="E13" i="3" s="1"/>
  <c r="N13" i="3" s="1"/>
  <c r="L17" i="14"/>
  <c r="F13" i="3" s="1"/>
  <c r="M17" i="14"/>
  <c r="G13" i="3" s="1"/>
  <c r="K18" i="14"/>
  <c r="E14" i="3" s="1"/>
  <c r="N14" i="3" s="1"/>
  <c r="L18" i="14"/>
  <c r="F14" i="3" s="1"/>
  <c r="M18" i="14"/>
  <c r="G14" i="3" s="1"/>
  <c r="L13" i="14"/>
  <c r="F9" i="3" s="1"/>
  <c r="M13" i="14"/>
  <c r="G9" i="3" s="1"/>
  <c r="K13" i="14"/>
  <c r="E9" i="3" s="1"/>
  <c r="N9" i="3" s="1"/>
  <c r="L5" i="14"/>
  <c r="F3" i="3" s="1"/>
  <c r="M5" i="14"/>
  <c r="G3" i="3" s="1"/>
  <c r="L8" i="14"/>
  <c r="M8" i="14"/>
  <c r="L9" i="14"/>
  <c r="M9" i="14"/>
  <c r="L10" i="14"/>
  <c r="M10" i="14"/>
  <c r="J86" i="14"/>
  <c r="H86" i="14"/>
  <c r="G86" i="14"/>
  <c r="E86" i="14"/>
  <c r="A34" i="14"/>
  <c r="K5" i="14"/>
  <c r="E3" i="3" s="1"/>
  <c r="K10" i="14"/>
  <c r="K9" i="14"/>
  <c r="K8" i="14"/>
  <c r="D4" i="14"/>
  <c r="G4" i="14" s="1"/>
  <c r="J4" i="14" s="1"/>
  <c r="B4" i="14"/>
  <c r="E4" i="14" s="1"/>
  <c r="H4" i="14" s="1"/>
  <c r="C59" i="3"/>
  <c r="D59" i="3"/>
  <c r="B59" i="3"/>
  <c r="J54" i="3"/>
  <c r="J38" i="3"/>
  <c r="C57" i="3"/>
  <c r="O57" i="3" s="1"/>
  <c r="D57" i="3"/>
  <c r="P57" i="3" s="1"/>
  <c r="B57" i="3"/>
  <c r="N57" i="3" s="1"/>
  <c r="C53" i="3"/>
  <c r="C54" i="3" s="1"/>
  <c r="D53" i="3"/>
  <c r="C52" i="3"/>
  <c r="D52" i="3"/>
  <c r="B45" i="3"/>
  <c r="C45" i="3"/>
  <c r="D45" i="3"/>
  <c r="C43" i="3"/>
  <c r="D43" i="3"/>
  <c r="B43" i="3"/>
  <c r="B35" i="3"/>
  <c r="C35" i="3"/>
  <c r="D35" i="3"/>
  <c r="B36" i="3"/>
  <c r="C36" i="3"/>
  <c r="C38" i="3" s="1"/>
  <c r="D36" i="3"/>
  <c r="D38" i="3" s="1"/>
  <c r="B37" i="3"/>
  <c r="C37" i="3"/>
  <c r="D37" i="3"/>
  <c r="C34" i="3"/>
  <c r="D34" i="3"/>
  <c r="B34" i="3"/>
  <c r="B20" i="3"/>
  <c r="C20" i="3"/>
  <c r="D20" i="3"/>
  <c r="B23" i="3"/>
  <c r="C23" i="3"/>
  <c r="D23" i="3"/>
  <c r="B25" i="3"/>
  <c r="C25" i="3"/>
  <c r="B27" i="3"/>
  <c r="C27" i="3"/>
  <c r="D27" i="3"/>
  <c r="C19" i="3"/>
  <c r="D19" i="3"/>
  <c r="B19" i="3"/>
  <c r="C10" i="3"/>
  <c r="D10" i="3"/>
  <c r="C11" i="3"/>
  <c r="D11" i="3"/>
  <c r="C12" i="3"/>
  <c r="D12" i="3"/>
  <c r="C13" i="3"/>
  <c r="D13" i="3"/>
  <c r="C14" i="3"/>
  <c r="D14" i="3"/>
  <c r="C9" i="3"/>
  <c r="D9" i="3"/>
  <c r="A14" i="22"/>
  <c r="A15" i="22"/>
  <c r="A16" i="22"/>
  <c r="A17" i="22"/>
  <c r="A18" i="22"/>
  <c r="A13" i="22"/>
  <c r="I6" i="3"/>
  <c r="L6" i="3"/>
  <c r="J6" i="3"/>
  <c r="M6" i="3" s="1"/>
  <c r="H6" i="3"/>
  <c r="K6" i="3" s="1"/>
  <c r="F6" i="3"/>
  <c r="G6" i="3"/>
  <c r="E6" i="3"/>
  <c r="M42" i="22"/>
  <c r="L42" i="22"/>
  <c r="K42" i="22"/>
  <c r="J42" i="22"/>
  <c r="I42" i="22"/>
  <c r="H42" i="22"/>
  <c r="G42" i="22"/>
  <c r="F42" i="22"/>
  <c r="E42" i="22"/>
  <c r="B69" i="22"/>
  <c r="D42" i="22"/>
  <c r="C42" i="22"/>
  <c r="B42" i="22"/>
  <c r="A40" i="22"/>
  <c r="A24" i="22"/>
  <c r="A23" i="22"/>
  <c r="D4" i="22"/>
  <c r="G4" i="22" s="1"/>
  <c r="J4" i="22"/>
  <c r="B4" i="22"/>
  <c r="H4" i="22" s="1"/>
  <c r="A2" i="22"/>
  <c r="C1" i="1"/>
  <c r="C1" i="4" s="1"/>
  <c r="D86" i="14"/>
  <c r="A68" i="14"/>
  <c r="E49" i="1"/>
  <c r="D8" i="22" s="1"/>
  <c r="K49" i="1"/>
  <c r="D10" i="22" s="1"/>
  <c r="I13" i="11"/>
  <c r="L5" i="22" s="1"/>
  <c r="J13" i="11"/>
  <c r="M5" i="22"/>
  <c r="H13" i="11"/>
  <c r="K5" i="22" s="1"/>
  <c r="C13" i="11"/>
  <c r="L8" i="22"/>
  <c r="D13" i="11"/>
  <c r="M8" i="22" s="1"/>
  <c r="E13" i="11"/>
  <c r="K9" i="22"/>
  <c r="F13" i="11"/>
  <c r="L9" i="22" s="1"/>
  <c r="G13" i="11"/>
  <c r="M9" i="22" s="1"/>
  <c r="B13" i="11"/>
  <c r="K8" i="22" s="1"/>
  <c r="H49" i="1"/>
  <c r="D9" i="22" s="1"/>
  <c r="D5" i="11"/>
  <c r="G5" i="11" s="1"/>
  <c r="E4" i="4"/>
  <c r="K4" i="4" s="1"/>
  <c r="E4" i="5"/>
  <c r="N4" i="5" s="1"/>
  <c r="N49" i="1"/>
  <c r="D5" i="22" s="1"/>
  <c r="M49" i="1"/>
  <c r="L49" i="1"/>
  <c r="J49" i="1"/>
  <c r="C10" i="22" s="1"/>
  <c r="I49" i="1"/>
  <c r="B10" i="22" s="1"/>
  <c r="G49" i="1"/>
  <c r="C9" i="22" s="1"/>
  <c r="F49" i="1"/>
  <c r="B9" i="22" s="1"/>
  <c r="D49" i="1"/>
  <c r="C8" i="22" s="1"/>
  <c r="C49" i="1"/>
  <c r="B8" i="22" s="1"/>
  <c r="B2" i="4"/>
  <c r="B2" i="5"/>
  <c r="B1" i="1"/>
  <c r="C5" i="11"/>
  <c r="I5" i="11" s="1"/>
  <c r="B5" i="11"/>
  <c r="H5" i="11" s="1"/>
  <c r="D4" i="4"/>
  <c r="J4" i="4" s="1"/>
  <c r="C4" i="4"/>
  <c r="I4" i="4" s="1"/>
  <c r="D4" i="5"/>
  <c r="M4" i="5" s="1"/>
  <c r="C4" i="5"/>
  <c r="L4" i="5" s="1"/>
  <c r="N3" i="1"/>
  <c r="M3" i="1"/>
  <c r="L3" i="1"/>
  <c r="K3" i="1"/>
  <c r="H3" i="1"/>
  <c r="A2" i="11"/>
  <c r="H4" i="11"/>
  <c r="I4" i="11"/>
  <c r="E5" i="11"/>
  <c r="F5" i="11"/>
  <c r="F4" i="4"/>
  <c r="G4" i="4"/>
  <c r="F4" i="5"/>
  <c r="G4" i="5"/>
  <c r="I4" i="5"/>
  <c r="J4" i="5"/>
  <c r="F3" i="1"/>
  <c r="G3" i="1"/>
  <c r="I3" i="1"/>
  <c r="J3" i="1"/>
  <c r="A2" i="14"/>
  <c r="B86" i="14"/>
  <c r="B96" i="14"/>
  <c r="H54" i="3"/>
  <c r="H38" i="3"/>
  <c r="I38" i="3"/>
  <c r="I54" i="3"/>
  <c r="D54" i="3"/>
  <c r="O37" i="3" l="1"/>
  <c r="I26" i="4"/>
  <c r="H5" i="22" s="1"/>
  <c r="H26" i="4"/>
  <c r="M4" i="22"/>
  <c r="P34" i="3"/>
  <c r="P35" i="3"/>
  <c r="O9" i="3"/>
  <c r="O53" i="3"/>
  <c r="D33" i="27"/>
  <c r="D46" i="27" s="1"/>
  <c r="C33" i="27"/>
  <c r="C46" i="27" s="1"/>
  <c r="D35" i="27"/>
  <c r="D37" i="27" s="1"/>
  <c r="L40" i="3"/>
  <c r="L49" i="3" s="1"/>
  <c r="L63" i="3" s="1"/>
  <c r="M31" i="3"/>
  <c r="M40" i="3" s="1"/>
  <c r="M49" i="3" s="1"/>
  <c r="M63" i="3" s="1"/>
  <c r="E26" i="4"/>
  <c r="J8" i="22" s="1"/>
  <c r="K26" i="4"/>
  <c r="J5" i="22" s="1"/>
  <c r="K31" i="3"/>
  <c r="K40" i="3" s="1"/>
  <c r="K49" i="3" s="1"/>
  <c r="K63" i="3" s="1"/>
  <c r="N45" i="3"/>
  <c r="O12" i="3"/>
  <c r="O14" i="3"/>
  <c r="O19" i="3"/>
  <c r="O23" i="3"/>
  <c r="P37" i="3"/>
  <c r="P53" i="3"/>
  <c r="O13" i="3"/>
  <c r="N27" i="3"/>
  <c r="O20" i="3"/>
  <c r="P36" i="3"/>
  <c r="O43" i="3"/>
  <c r="O27" i="3"/>
  <c r="O10" i="3"/>
  <c r="O36" i="3"/>
  <c r="P45" i="3"/>
  <c r="P59" i="3"/>
  <c r="N59" i="3"/>
  <c r="P43" i="3"/>
  <c r="O45" i="3"/>
  <c r="O59" i="3"/>
  <c r="N43" i="3"/>
  <c r="B38" i="3"/>
  <c r="N37" i="3"/>
  <c r="N36" i="3"/>
  <c r="N34" i="3"/>
  <c r="N25" i="3"/>
  <c r="N23" i="3"/>
  <c r="N20" i="3"/>
  <c r="F26" i="4"/>
  <c r="D26" i="4"/>
  <c r="I8" i="22" s="1"/>
  <c r="C26" i="4"/>
  <c r="H8" i="22" s="1"/>
  <c r="B33" i="27"/>
  <c r="B35" i="27" s="1"/>
  <c r="B37" i="27" s="1"/>
  <c r="C4" i="14"/>
  <c r="L4" i="14" s="1"/>
  <c r="K4" i="22"/>
  <c r="E4" i="22"/>
  <c r="N19" i="3"/>
  <c r="P20" i="3"/>
  <c r="P13" i="3"/>
  <c r="P14" i="3"/>
  <c r="P10" i="3"/>
  <c r="P19" i="3"/>
  <c r="P23" i="3"/>
  <c r="P11" i="3"/>
  <c r="P25" i="3"/>
  <c r="P9" i="3"/>
  <c r="P12" i="3"/>
  <c r="P27" i="3"/>
  <c r="O25" i="3"/>
  <c r="M70" i="14"/>
  <c r="M86" i="14"/>
  <c r="F52" i="3"/>
  <c r="F54" i="3" s="1"/>
  <c r="O54" i="3" s="1"/>
  <c r="G52" i="3"/>
  <c r="P52" i="3" s="1"/>
  <c r="K70" i="14"/>
  <c r="L70" i="14"/>
  <c r="K4" i="14"/>
  <c r="N17" i="3"/>
  <c r="E38" i="3"/>
  <c r="N35" i="3"/>
  <c r="P17" i="3"/>
  <c r="F38" i="3"/>
  <c r="O38" i="3" s="1"/>
  <c r="O17" i="3"/>
  <c r="G38" i="3"/>
  <c r="P38" i="3" s="1"/>
  <c r="H9" i="22"/>
  <c r="B5" i="22"/>
  <c r="H4" i="4"/>
  <c r="J9" i="22"/>
  <c r="I9" i="22"/>
  <c r="C5" i="22"/>
  <c r="B1" i="11"/>
  <c r="C1" i="5"/>
  <c r="M4" i="14"/>
  <c r="F4" i="22"/>
  <c r="I4" i="22"/>
  <c r="L4" i="22"/>
  <c r="J5" i="11"/>
  <c r="G5" i="22"/>
  <c r="F5" i="22"/>
  <c r="G8" i="22"/>
  <c r="G9" i="22"/>
  <c r="G10" i="22"/>
  <c r="F9" i="22"/>
  <c r="E8" i="22"/>
  <c r="E10" i="22"/>
  <c r="E5" i="22"/>
  <c r="F8" i="22"/>
  <c r="F10" i="22"/>
  <c r="E9" i="22"/>
  <c r="H4" i="5"/>
  <c r="K4" i="5"/>
  <c r="D5" i="27" l="1"/>
  <c r="D60" i="14"/>
  <c r="G60" i="14"/>
  <c r="J60" i="14"/>
  <c r="C35" i="27"/>
  <c r="C37" i="27" s="1"/>
  <c r="N38" i="3"/>
  <c r="B46" i="27"/>
  <c r="F4" i="14"/>
  <c r="I4" i="14" s="1"/>
  <c r="O52" i="3"/>
  <c r="G54" i="3"/>
  <c r="P54" i="3" s="1"/>
  <c r="C3" i="3"/>
  <c r="C5" i="27"/>
  <c r="D3" i="3"/>
  <c r="O3" i="3"/>
  <c r="P3" i="3"/>
  <c r="B3" i="3"/>
  <c r="B5" i="27"/>
  <c r="N3" i="3"/>
  <c r="G32" i="22"/>
  <c r="J32" i="22"/>
  <c r="M30" i="22"/>
  <c r="J15" i="3"/>
  <c r="J16" i="3" s="1"/>
  <c r="D6" i="22"/>
  <c r="D7" i="22" s="1"/>
  <c r="M19" i="22"/>
  <c r="M20" i="22" s="1"/>
  <c r="G25" i="22"/>
  <c r="G26" i="22" s="1"/>
  <c r="D28" i="22"/>
  <c r="M50" i="22"/>
  <c r="J29" i="14"/>
  <c r="J30" i="14" s="1"/>
  <c r="J28" i="22"/>
  <c r="J44" i="3"/>
  <c r="D76" i="14"/>
  <c r="G6" i="22"/>
  <c r="G7" i="22" s="1"/>
  <c r="J64" i="22"/>
  <c r="J65" i="22" s="1"/>
  <c r="M48" i="22"/>
  <c r="G64" i="22"/>
  <c r="G65" i="22" s="1"/>
  <c r="J50" i="22"/>
  <c r="M25" i="22"/>
  <c r="M26" i="22" s="1"/>
  <c r="J78" i="14"/>
  <c r="J60" i="3"/>
  <c r="J61" i="3" s="1"/>
  <c r="D19" i="14"/>
  <c r="D29" i="14"/>
  <c r="G6" i="14"/>
  <c r="G7" i="14" s="1"/>
  <c r="M64" i="22"/>
  <c r="M65" i="22" s="1"/>
  <c r="G50" i="22"/>
  <c r="J91" i="14"/>
  <c r="J92" i="14" s="1"/>
  <c r="J35" i="14"/>
  <c r="D50" i="22"/>
  <c r="D78" i="14"/>
  <c r="J46" i="3"/>
  <c r="G58" i="14"/>
  <c r="D64" i="22"/>
  <c r="J21" i="3"/>
  <c r="D58" i="14"/>
  <c r="G76" i="14"/>
  <c r="J19" i="22"/>
  <c r="J20" i="22" s="1"/>
  <c r="J4" i="3"/>
  <c r="G19" i="14"/>
  <c r="G20" i="14" s="1"/>
  <c r="J25" i="22"/>
  <c r="J26" i="22" s="1"/>
  <c r="G78" i="14"/>
  <c r="G48" i="22"/>
  <c r="J6" i="22"/>
  <c r="J7" i="22" s="1"/>
  <c r="D30" i="22"/>
  <c r="D6" i="14"/>
  <c r="J30" i="22"/>
  <c r="J58" i="14"/>
  <c r="M6" i="22"/>
  <c r="M7" i="22" s="1"/>
  <c r="G28" i="22"/>
  <c r="G30" i="22"/>
  <c r="D35" i="14"/>
  <c r="M28" i="22"/>
  <c r="M32" i="22"/>
  <c r="J26" i="3"/>
  <c r="G29" i="14"/>
  <c r="G30" i="14" s="1"/>
  <c r="D48" i="22"/>
  <c r="J76" i="14"/>
  <c r="J6" i="14"/>
  <c r="J7" i="14" s="1"/>
  <c r="J28" i="3"/>
  <c r="D32" i="22"/>
  <c r="D91" i="14"/>
  <c r="G35" i="14"/>
  <c r="J19" i="14"/>
  <c r="J20" i="14" s="1"/>
  <c r="G19" i="22"/>
  <c r="G20" i="22" s="1"/>
  <c r="G91" i="14"/>
  <c r="G92" i="14" s="1"/>
  <c r="J48" i="22"/>
  <c r="D25" i="22"/>
  <c r="D19" i="22"/>
  <c r="J24" i="3"/>
  <c r="J79" i="14" l="1"/>
  <c r="C6" i="22"/>
  <c r="C7" i="22" s="1"/>
  <c r="F60" i="14"/>
  <c r="I60" i="14"/>
  <c r="C60" i="14"/>
  <c r="H25" i="22"/>
  <c r="H26" i="22" s="1"/>
  <c r="H60" i="14"/>
  <c r="B60" i="14"/>
  <c r="E60" i="14"/>
  <c r="G61" i="14"/>
  <c r="G63" i="14" s="1"/>
  <c r="G72" i="14" s="1"/>
  <c r="J61" i="14"/>
  <c r="J63" i="14" s="1"/>
  <c r="J72" i="14" s="1"/>
  <c r="L6" i="22"/>
  <c r="L7" i="22" s="1"/>
  <c r="C25" i="22"/>
  <c r="C26" i="22" s="1"/>
  <c r="C32" i="22"/>
  <c r="B29" i="14"/>
  <c r="B30" i="14" s="1"/>
  <c r="C76" i="14"/>
  <c r="H24" i="3"/>
  <c r="L19" i="22"/>
  <c r="L20" i="22" s="1"/>
  <c r="C50" i="22"/>
  <c r="I76" i="14"/>
  <c r="I48" i="22"/>
  <c r="I15" i="3"/>
  <c r="I16" i="3" s="1"/>
  <c r="B48" i="22"/>
  <c r="C78" i="14"/>
  <c r="C28" i="22"/>
  <c r="I28" i="22"/>
  <c r="L25" i="22"/>
  <c r="L26" i="22" s="1"/>
  <c r="E29" i="14"/>
  <c r="E30" i="14" s="1"/>
  <c r="H21" i="3"/>
  <c r="H22" i="3" s="1"/>
  <c r="H29" i="14"/>
  <c r="H30" i="14" s="1"/>
  <c r="I4" i="3"/>
  <c r="F64" i="22"/>
  <c r="F65" i="22" s="1"/>
  <c r="I21" i="3"/>
  <c r="I22" i="3" s="1"/>
  <c r="C48" i="22"/>
  <c r="I19" i="14"/>
  <c r="I20" i="14" s="1"/>
  <c r="I60" i="3"/>
  <c r="I61" i="3" s="1"/>
  <c r="F19" i="22"/>
  <c r="F20" i="22" s="1"/>
  <c r="F32" i="22"/>
  <c r="F6" i="22"/>
  <c r="F7" i="22" s="1"/>
  <c r="I25" i="22"/>
  <c r="I26" i="22" s="1"/>
  <c r="C29" i="14"/>
  <c r="C30" i="14" s="1"/>
  <c r="I50" i="22"/>
  <c r="F30" i="22"/>
  <c r="I26" i="3"/>
  <c r="I28" i="3"/>
  <c r="L64" i="22"/>
  <c r="L65" i="22" s="1"/>
  <c r="F19" i="14"/>
  <c r="F20" i="14" s="1"/>
  <c r="I32" i="22"/>
  <c r="F29" i="14"/>
  <c r="F30" i="14" s="1"/>
  <c r="F35" i="14"/>
  <c r="I6" i="14"/>
  <c r="I7" i="14" s="1"/>
  <c r="C35" i="14"/>
  <c r="L32" i="22"/>
  <c r="L30" i="22"/>
  <c r="F76" i="14"/>
  <c r="C19" i="22"/>
  <c r="C20" i="22" s="1"/>
  <c r="F48" i="22"/>
  <c r="C64" i="22"/>
  <c r="C65" i="22" s="1"/>
  <c r="I91" i="14"/>
  <c r="I92" i="14" s="1"/>
  <c r="L28" i="22"/>
  <c r="C91" i="14"/>
  <c r="I78" i="14"/>
  <c r="F6" i="14"/>
  <c r="F7" i="14" s="1"/>
  <c r="C19" i="14"/>
  <c r="C20" i="14" s="1"/>
  <c r="C30" i="22"/>
  <c r="I6" i="22"/>
  <c r="I7" i="22" s="1"/>
  <c r="I46" i="3"/>
  <c r="I19" i="22"/>
  <c r="I20" i="22" s="1"/>
  <c r="I64" i="22"/>
  <c r="I65" i="22" s="1"/>
  <c r="K28" i="22"/>
  <c r="B19" i="22"/>
  <c r="B35" i="14"/>
  <c r="B78" i="14"/>
  <c r="K25" i="22"/>
  <c r="K26" i="22" s="1"/>
  <c r="E76" i="14"/>
  <c r="L48" i="22"/>
  <c r="I58" i="14"/>
  <c r="F25" i="22"/>
  <c r="F26" i="22" s="1"/>
  <c r="L50" i="22"/>
  <c r="C6" i="14"/>
  <c r="I24" i="3"/>
  <c r="I44" i="3"/>
  <c r="F78" i="14"/>
  <c r="F58" i="14"/>
  <c r="F50" i="22"/>
  <c r="F91" i="14"/>
  <c r="F92" i="14" s="1"/>
  <c r="I30" i="22"/>
  <c r="F28" i="22"/>
  <c r="I35" i="14"/>
  <c r="C58" i="14"/>
  <c r="I29" i="14"/>
  <c r="I30" i="14" s="1"/>
  <c r="H15" i="3"/>
  <c r="H16" i="3" s="1"/>
  <c r="E50" i="22"/>
  <c r="E19" i="22"/>
  <c r="E20" i="22" s="1"/>
  <c r="E78" i="14"/>
  <c r="K6" i="22"/>
  <c r="K7" i="22" s="1"/>
  <c r="G51" i="22"/>
  <c r="H26" i="3"/>
  <c r="K30" i="22"/>
  <c r="B58" i="14"/>
  <c r="H58" i="14"/>
  <c r="H78" i="14"/>
  <c r="K19" i="22"/>
  <c r="K20" i="22" s="1"/>
  <c r="E28" i="22"/>
  <c r="B28" i="22"/>
  <c r="H19" i="14"/>
  <c r="H20" i="14" s="1"/>
  <c r="B32" i="22"/>
  <c r="B6" i="14"/>
  <c r="B7" i="14" s="1"/>
  <c r="E30" i="22"/>
  <c r="B50" i="22"/>
  <c r="B19" i="14"/>
  <c r="E32" i="22"/>
  <c r="H44" i="3"/>
  <c r="E48" i="22"/>
  <c r="B64" i="22"/>
  <c r="B65" i="22" s="1"/>
  <c r="H6" i="22"/>
  <c r="H7" i="22" s="1"/>
  <c r="H35" i="14"/>
  <c r="H46" i="3"/>
  <c r="H30" i="22"/>
  <c r="H62" i="22" s="1"/>
  <c r="E91" i="14"/>
  <c r="E92" i="14" s="1"/>
  <c r="H64" i="22"/>
  <c r="H65" i="22" s="1"/>
  <c r="H48" i="22"/>
  <c r="K32" i="22"/>
  <c r="E19" i="14"/>
  <c r="E20" i="14" s="1"/>
  <c r="B91" i="14"/>
  <c r="E35" i="14"/>
  <c r="H32" i="22"/>
  <c r="H19" i="22"/>
  <c r="H20" i="22" s="1"/>
  <c r="H4" i="3"/>
  <c r="K64" i="22"/>
  <c r="K65" i="22" s="1"/>
  <c r="H28" i="3"/>
  <c r="E58" i="14"/>
  <c r="B6" i="22"/>
  <c r="B7" i="22" s="1"/>
  <c r="B30" i="22"/>
  <c r="K50" i="22"/>
  <c r="E64" i="22"/>
  <c r="E65" i="22" s="1"/>
  <c r="H60" i="3"/>
  <c r="H61" i="3" s="1"/>
  <c r="E6" i="14"/>
  <c r="E7" i="14" s="1"/>
  <c r="E25" i="22"/>
  <c r="E26" i="22" s="1"/>
  <c r="B76" i="14"/>
  <c r="K48" i="22"/>
  <c r="H76" i="14"/>
  <c r="H91" i="14"/>
  <c r="H92" i="14" s="1"/>
  <c r="H6" i="14"/>
  <c r="H7" i="14" s="1"/>
  <c r="B25" i="22"/>
  <c r="B26" i="22" s="1"/>
  <c r="H28" i="22"/>
  <c r="E6" i="22"/>
  <c r="E7" i="22" s="1"/>
  <c r="H50" i="22"/>
  <c r="J51" i="22"/>
  <c r="G79" i="14"/>
  <c r="D46" i="3"/>
  <c r="D4" i="3"/>
  <c r="D26" i="3"/>
  <c r="J33" i="22"/>
  <c r="J35" i="22" s="1"/>
  <c r="J44" i="22" s="1"/>
  <c r="J62" i="22"/>
  <c r="M76" i="14"/>
  <c r="D79" i="14"/>
  <c r="D92" i="14"/>
  <c r="M91" i="14"/>
  <c r="M58" i="14"/>
  <c r="G26" i="3" s="1"/>
  <c r="M51" i="22"/>
  <c r="J47" i="3"/>
  <c r="D24" i="3"/>
  <c r="D20" i="22"/>
  <c r="D15" i="3"/>
  <c r="D28" i="3"/>
  <c r="D51" i="22"/>
  <c r="D44" i="3"/>
  <c r="D7" i="14"/>
  <c r="M6" i="14"/>
  <c r="M7" i="14" s="1"/>
  <c r="G4" i="3" s="1"/>
  <c r="J5" i="3"/>
  <c r="J22" i="3"/>
  <c r="J29" i="3" s="1"/>
  <c r="J31" i="3" s="1"/>
  <c r="J40" i="3" s="1"/>
  <c r="D30" i="14"/>
  <c r="D61" i="14" s="1"/>
  <c r="M29" i="14"/>
  <c r="M33" i="22"/>
  <c r="M35" i="22" s="1"/>
  <c r="M44" i="22" s="1"/>
  <c r="M62" i="22"/>
  <c r="G62" i="22"/>
  <c r="G33" i="22"/>
  <c r="G35" i="22" s="1"/>
  <c r="G44" i="22" s="1"/>
  <c r="D21" i="3"/>
  <c r="D26" i="22"/>
  <c r="M35" i="14"/>
  <c r="G24" i="3" s="1"/>
  <c r="M60" i="14"/>
  <c r="G28" i="3" s="1"/>
  <c r="D65" i="22"/>
  <c r="D60" i="3"/>
  <c r="M78" i="14"/>
  <c r="G46" i="3" s="1"/>
  <c r="M19" i="14"/>
  <c r="D20" i="14"/>
  <c r="I47" i="3" l="1"/>
  <c r="J81" i="14"/>
  <c r="J94" i="14" s="1"/>
  <c r="F51" i="22"/>
  <c r="B4" i="3"/>
  <c r="F33" i="22"/>
  <c r="F35" i="22" s="1"/>
  <c r="F44" i="22" s="1"/>
  <c r="I29" i="3"/>
  <c r="I31" i="3" s="1"/>
  <c r="I40" i="3" s="1"/>
  <c r="L6" i="14"/>
  <c r="L7" i="14" s="1"/>
  <c r="F4" i="3" s="1"/>
  <c r="L33" i="22"/>
  <c r="L35" i="22" s="1"/>
  <c r="L44" i="22" s="1"/>
  <c r="H33" i="22"/>
  <c r="H35" i="22" s="1"/>
  <c r="H44" i="22" s="1"/>
  <c r="E33" i="22"/>
  <c r="E35" i="22" s="1"/>
  <c r="E44" i="22" s="1"/>
  <c r="K33" i="22"/>
  <c r="K35" i="22" s="1"/>
  <c r="K44" i="22" s="1"/>
  <c r="H29" i="3"/>
  <c r="H31" i="3" s="1"/>
  <c r="H40" i="3" s="1"/>
  <c r="B20" i="22"/>
  <c r="B17" i="3" s="1"/>
  <c r="B15" i="3"/>
  <c r="B16" i="3" s="1"/>
  <c r="I61" i="14"/>
  <c r="I63" i="14" s="1"/>
  <c r="I72" i="14" s="1"/>
  <c r="B61" i="14"/>
  <c r="H61" i="14"/>
  <c r="H63" i="14" s="1"/>
  <c r="H72" i="14" s="1"/>
  <c r="F61" i="14"/>
  <c r="F63" i="14" s="1"/>
  <c r="F72" i="14" s="1"/>
  <c r="C61" i="14"/>
  <c r="C63" i="14" s="1"/>
  <c r="C72" i="14" s="1"/>
  <c r="E61" i="14"/>
  <c r="E63" i="14" s="1"/>
  <c r="E72" i="14" s="1"/>
  <c r="C79" i="14"/>
  <c r="C4" i="3"/>
  <c r="I62" i="22"/>
  <c r="C7" i="14"/>
  <c r="K29" i="14"/>
  <c r="E21" i="3" s="1"/>
  <c r="I51" i="22"/>
  <c r="L76" i="14"/>
  <c r="F44" i="3" s="1"/>
  <c r="C51" i="22"/>
  <c r="E51" i="22"/>
  <c r="I33" i="22"/>
  <c r="I35" i="22" s="1"/>
  <c r="I44" i="22" s="1"/>
  <c r="I79" i="14"/>
  <c r="L62" i="22"/>
  <c r="C28" i="3"/>
  <c r="L91" i="14"/>
  <c r="L92" i="14" s="1"/>
  <c r="C24" i="3"/>
  <c r="L58" i="14"/>
  <c r="F26" i="3" s="1"/>
  <c r="C92" i="14"/>
  <c r="L19" i="14"/>
  <c r="L20" i="14" s="1"/>
  <c r="I5" i="3"/>
  <c r="H51" i="22"/>
  <c r="B44" i="3"/>
  <c r="H5" i="3"/>
  <c r="F79" i="14"/>
  <c r="L78" i="14"/>
  <c r="F46" i="3" s="1"/>
  <c r="L35" i="14"/>
  <c r="F24" i="3" s="1"/>
  <c r="C60" i="3"/>
  <c r="C61" i="3" s="1"/>
  <c r="C15" i="3"/>
  <c r="C16" i="3" s="1"/>
  <c r="K78" i="14"/>
  <c r="E46" i="3" s="1"/>
  <c r="E79" i="14"/>
  <c r="C26" i="3"/>
  <c r="L60" i="14"/>
  <c r="F28" i="3" s="1"/>
  <c r="L51" i="22"/>
  <c r="L29" i="14"/>
  <c r="L30" i="14" s="1"/>
  <c r="G53" i="22"/>
  <c r="G67" i="22" s="1"/>
  <c r="E62" i="22"/>
  <c r="K51" i="22"/>
  <c r="F62" i="22"/>
  <c r="C46" i="3"/>
  <c r="K19" i="14"/>
  <c r="E15" i="3" s="1"/>
  <c r="E16" i="3" s="1"/>
  <c r="B24" i="3"/>
  <c r="B46" i="3"/>
  <c r="K62" i="22"/>
  <c r="B51" i="22"/>
  <c r="C21" i="3"/>
  <c r="C22" i="3" s="1"/>
  <c r="C44" i="3"/>
  <c r="J53" i="22"/>
  <c r="J67" i="22" s="1"/>
  <c r="K60" i="14"/>
  <c r="E28" i="3" s="1"/>
  <c r="B79" i="14"/>
  <c r="K91" i="14"/>
  <c r="E60" i="3" s="1"/>
  <c r="E61" i="3" s="1"/>
  <c r="B20" i="14"/>
  <c r="G81" i="14"/>
  <c r="G94" i="14" s="1"/>
  <c r="K35" i="14"/>
  <c r="E24" i="3" s="1"/>
  <c r="H47" i="3"/>
  <c r="B26" i="3"/>
  <c r="B92" i="14"/>
  <c r="K58" i="14"/>
  <c r="E26" i="3" s="1"/>
  <c r="B28" i="3"/>
  <c r="K6" i="14"/>
  <c r="K7" i="14" s="1"/>
  <c r="E4" i="3" s="1"/>
  <c r="K76" i="14"/>
  <c r="B60" i="3"/>
  <c r="B61" i="3" s="1"/>
  <c r="H79" i="14"/>
  <c r="B21" i="3"/>
  <c r="B22" i="3" s="1"/>
  <c r="D63" i="14"/>
  <c r="D72" i="14" s="1"/>
  <c r="D81" i="14" s="1"/>
  <c r="D94" i="14" s="1"/>
  <c r="P46" i="3"/>
  <c r="P4" i="3"/>
  <c r="J49" i="3"/>
  <c r="J63" i="3" s="1"/>
  <c r="M53" i="22"/>
  <c r="M67" i="22" s="1"/>
  <c r="P24" i="3"/>
  <c r="C17" i="3"/>
  <c r="G15" i="3"/>
  <c r="G16" i="3" s="1"/>
  <c r="M20" i="14"/>
  <c r="D62" i="22"/>
  <c r="D33" i="22"/>
  <c r="D30" i="3" s="1"/>
  <c r="D47" i="3"/>
  <c r="D16" i="3"/>
  <c r="D5" i="3"/>
  <c r="D22" i="3"/>
  <c r="D29" i="3" s="1"/>
  <c r="D17" i="3"/>
  <c r="M92" i="14"/>
  <c r="G60" i="3"/>
  <c r="G61" i="3" s="1"/>
  <c r="C33" i="22"/>
  <c r="C62" i="22"/>
  <c r="D61" i="3"/>
  <c r="M30" i="14"/>
  <c r="G21" i="3"/>
  <c r="P28" i="3"/>
  <c r="B33" i="22"/>
  <c r="B62" i="22"/>
  <c r="M79" i="14"/>
  <c r="G44" i="3"/>
  <c r="G47" i="3" s="1"/>
  <c r="P26" i="3"/>
  <c r="I49" i="3" l="1"/>
  <c r="I63" i="3" s="1"/>
  <c r="F53" i="22"/>
  <c r="F67" i="22" s="1"/>
  <c r="O4" i="3"/>
  <c r="C29" i="3"/>
  <c r="C31" i="3" s="1"/>
  <c r="C40" i="3" s="1"/>
  <c r="B30" i="3"/>
  <c r="B29" i="3"/>
  <c r="B31" i="3" s="1"/>
  <c r="B40" i="3" s="1"/>
  <c r="B63" i="14"/>
  <c r="B72" i="14" s="1"/>
  <c r="B81" i="14" s="1"/>
  <c r="B94" i="14" s="1"/>
  <c r="C81" i="14"/>
  <c r="C94" i="14" s="1"/>
  <c r="H81" i="14"/>
  <c r="H94" i="14" s="1"/>
  <c r="M61" i="14"/>
  <c r="G30" i="3" s="1"/>
  <c r="L61" i="14"/>
  <c r="O30" i="3" s="1"/>
  <c r="I81" i="14"/>
  <c r="I94" i="14" s="1"/>
  <c r="N28" i="3"/>
  <c r="L53" i="22"/>
  <c r="L67" i="22" s="1"/>
  <c r="E81" i="14"/>
  <c r="E94" i="14" s="1"/>
  <c r="O26" i="3"/>
  <c r="K30" i="14"/>
  <c r="I53" i="22"/>
  <c r="I67" i="22" s="1"/>
  <c r="K20" i="14"/>
  <c r="E17" i="3" s="1"/>
  <c r="F81" i="14"/>
  <c r="F94" i="14" s="1"/>
  <c r="B47" i="3"/>
  <c r="O28" i="3"/>
  <c r="E53" i="22"/>
  <c r="E67" i="22" s="1"/>
  <c r="H49" i="3"/>
  <c r="H63" i="3" s="1"/>
  <c r="C30" i="3"/>
  <c r="F60" i="3"/>
  <c r="F61" i="3" s="1"/>
  <c r="K92" i="14"/>
  <c r="O24" i="3"/>
  <c r="F21" i="3"/>
  <c r="F5" i="3" s="1"/>
  <c r="F15" i="3"/>
  <c r="F16" i="3" s="1"/>
  <c r="L79" i="14"/>
  <c r="N46" i="3"/>
  <c r="H53" i="22"/>
  <c r="H67" i="22" s="1"/>
  <c r="O46" i="3"/>
  <c r="K79" i="14"/>
  <c r="F47" i="3"/>
  <c r="N26" i="3"/>
  <c r="K53" i="22"/>
  <c r="K67" i="22" s="1"/>
  <c r="C5" i="3"/>
  <c r="B5" i="3"/>
  <c r="C47" i="3"/>
  <c r="N4" i="3"/>
  <c r="N24" i="3"/>
  <c r="E44" i="3"/>
  <c r="E47" i="3" s="1"/>
  <c r="O44" i="3"/>
  <c r="E5" i="3"/>
  <c r="E22" i="3"/>
  <c r="E29" i="3" s="1"/>
  <c r="E31" i="3" s="1"/>
  <c r="E40" i="3" s="1"/>
  <c r="G22" i="3"/>
  <c r="G29" i="3" s="1"/>
  <c r="G31" i="3" s="1"/>
  <c r="G40" i="3" s="1"/>
  <c r="G49" i="3" s="1"/>
  <c r="G63" i="3" s="1"/>
  <c r="G5" i="3"/>
  <c r="P60" i="3"/>
  <c r="P61" i="3" s="1"/>
  <c r="P21" i="3"/>
  <c r="F17" i="3"/>
  <c r="P15" i="3"/>
  <c r="P16" i="3" s="1"/>
  <c r="N21" i="3"/>
  <c r="N60" i="3"/>
  <c r="N61" i="3" s="1"/>
  <c r="D31" i="3"/>
  <c r="D40" i="3" s="1"/>
  <c r="D49" i="3" s="1"/>
  <c r="D63" i="3" s="1"/>
  <c r="N15" i="3"/>
  <c r="N16" i="3" s="1"/>
  <c r="D35" i="22"/>
  <c r="D44" i="22" s="1"/>
  <c r="D53" i="22" s="1"/>
  <c r="D67" i="22" s="1"/>
  <c r="B35" i="22"/>
  <c r="B44" i="22" s="1"/>
  <c r="B53" i="22" s="1"/>
  <c r="B67" i="22" s="1"/>
  <c r="P44" i="3"/>
  <c r="P47" i="3" s="1"/>
  <c r="G17" i="3"/>
  <c r="C35" i="22"/>
  <c r="C44" i="22" s="1"/>
  <c r="C53" i="22" s="1"/>
  <c r="C67" i="22" s="1"/>
  <c r="M63" i="14" l="1"/>
  <c r="M72" i="14" s="1"/>
  <c r="M81" i="14" s="1"/>
  <c r="M94" i="14" s="1"/>
  <c r="G64" i="3" s="1"/>
  <c r="P30" i="3"/>
  <c r="F30" i="3"/>
  <c r="L63" i="14"/>
  <c r="L72" i="14" s="1"/>
  <c r="L81" i="14" s="1"/>
  <c r="L94" i="14" s="1"/>
  <c r="F64" i="3" s="1"/>
  <c r="K61" i="14"/>
  <c r="E30" i="3" s="1"/>
  <c r="O60" i="3"/>
  <c r="O61" i="3" s="1"/>
  <c r="O47" i="3"/>
  <c r="B49" i="3"/>
  <c r="B63" i="3" s="1"/>
  <c r="O21" i="3"/>
  <c r="O5" i="3" s="1"/>
  <c r="O15" i="3"/>
  <c r="O16" i="3" s="1"/>
  <c r="F22" i="3"/>
  <c r="F29" i="3" s="1"/>
  <c r="F31" i="3" s="1"/>
  <c r="F40" i="3" s="1"/>
  <c r="F49" i="3" s="1"/>
  <c r="F63" i="3" s="1"/>
  <c r="N44" i="3"/>
  <c r="N47" i="3" s="1"/>
  <c r="E49" i="3"/>
  <c r="E63" i="3" s="1"/>
  <c r="C49" i="3"/>
  <c r="C63" i="3" s="1"/>
  <c r="C64" i="3"/>
  <c r="B64" i="3"/>
  <c r="D64" i="3"/>
  <c r="B34" i="27"/>
  <c r="N5" i="3"/>
  <c r="N22" i="3"/>
  <c r="N29" i="3" s="1"/>
  <c r="N31" i="3" s="1"/>
  <c r="N40" i="3" s="1"/>
  <c r="D34" i="27"/>
  <c r="P5" i="3"/>
  <c r="P22" i="3"/>
  <c r="P29" i="3" s="1"/>
  <c r="P31" i="3" s="1"/>
  <c r="P40" i="3" s="1"/>
  <c r="P49" i="3" s="1"/>
  <c r="P63" i="3" s="1"/>
  <c r="K63" i="14" l="1"/>
  <c r="K72" i="14" s="1"/>
  <c r="K81" i="14" s="1"/>
  <c r="K94" i="14" s="1"/>
  <c r="E64" i="3" s="1"/>
  <c r="N30" i="3"/>
  <c r="P64" i="3"/>
  <c r="C34" i="27"/>
  <c r="O22" i="3"/>
  <c r="O29" i="3" s="1"/>
  <c r="O31" i="3" s="1"/>
  <c r="O40" i="3" s="1"/>
  <c r="O49" i="3" s="1"/>
  <c r="O63" i="3" s="1"/>
  <c r="N49" i="3"/>
  <c r="N63" i="3" s="1"/>
  <c r="O64" i="3"/>
  <c r="N64" i="3" l="1"/>
</calcChain>
</file>

<file path=xl/comments1.xml><?xml version="1.0" encoding="utf-8"?>
<comments xmlns="http://schemas.openxmlformats.org/spreadsheetml/2006/main">
  <authors>
    <author>Heli Grönroos</author>
    <author>Markku Degerlund</author>
  </authors>
  <commentList>
    <comment ref="P1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Tämä täydentyy automaattisesti toiminnoilta. TARKISTA että muodostunut luku on sama kuin syöttämäsi luku esim.( Rivi B 5)</t>
        </r>
      </text>
    </comment>
    <comment ref="A2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Kirjoitathan liiton nimen tähän riville.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Lukujen yhteys kirjanpidon kirjauksiin ja kustannuslaskentaan on pystyttävä toteamaan!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Kirjautuvat automaattisesti.</t>
        </r>
      </text>
    </comment>
    <comment ref="A14" authorId="1">
      <text>
        <r>
          <rPr>
            <sz val="10"/>
            <color indexed="81"/>
            <rFont val="Arial"/>
            <family val="2"/>
          </rPr>
          <t>Kohdeavustus saadaan jollekin tietylle toiminnolle ja sitä ei voida katsoa yleisavustukseksi.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Heli Grönroos:</t>
        </r>
        <r>
          <rPr>
            <sz val="9"/>
            <color indexed="81"/>
            <rFont val="Tahoma"/>
            <family val="2"/>
          </rPr>
          <t xml:space="preserve">
Tuotot yhteensä. Katso että yhteys tilinpäätökseen toteutuu.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Kirjataan vain vakituisten työntekijöiden palkat sos.kuluineen. Ei kurssien palkkakuluja. Ei vapaaehtoisia sos.kuluja.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Heli Grönroos:</t>
        </r>
        <r>
          <rPr>
            <sz val="9"/>
            <color indexed="81"/>
            <rFont val="Tahoma"/>
            <family val="2"/>
          </rPr>
          <t xml:space="preserve">
Esim. Kouluttajat jne.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Heli Grönroos:</t>
        </r>
        <r>
          <rPr>
            <sz val="9"/>
            <color indexed="81"/>
            <rFont val="Tahoma"/>
            <family val="2"/>
          </rPr>
          <t xml:space="preserve">
Eivät ole rahoittajilla hyväksyttäviä kuluja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Heli Grönroos:</t>
        </r>
        <r>
          <rPr>
            <sz val="9"/>
            <color indexed="81"/>
            <rFont val="Tahoma"/>
            <family val="2"/>
          </rPr>
          <t xml:space="preserve">
Eivät ole rahoittajilla hyväksyttäviä kuluja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Heli Grönroos:</t>
        </r>
        <r>
          <rPr>
            <sz val="9"/>
            <color indexed="81"/>
            <rFont val="Tahoma"/>
            <family val="2"/>
          </rPr>
          <t xml:space="preserve">
Ei hyväksyttävät kustannukset avustuspäätöksen mukaisesti.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Rahalahjoitus tuloutetaan kun lahjoituksen ehdot on täytetty ja ne kirjataan yleensä varainhankinnan pääryhmään (KILA 1328/1983).</t>
        </r>
      </text>
    </comment>
    <comment ref="A42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Lukujen yhteys kirjanpidon kirjauksiin ja kustannuslaskentaan on pystyttävä toteamaan!</t>
        </r>
      </text>
    </comment>
    <comment ref="A51" authorId="0">
      <text>
        <r>
          <rPr>
            <b/>
            <sz val="12"/>
            <color indexed="81"/>
            <rFont val="Tahoma"/>
            <family val="2"/>
          </rPr>
          <t>Heli Grönroos:</t>
        </r>
        <r>
          <rPr>
            <sz val="12"/>
            <color indexed="81"/>
            <rFont val="Tahoma"/>
            <family val="2"/>
          </rPr>
          <t xml:space="preserve">
Satunnaiset erät on eriteltävä tarkemmin tuloslaskelmaa koskevissa liitetiedoissa KPA 2:3 §.
Satunnaisiksi katsotaan KPL 4:2 §:n mukaan sellaiset tuotot ja kulut, jotka perustuvat kirjanpitovelvollisen tavanomaista toiminnasta poikkeaviin, kertaluonteisiin ja suuruudeltaan olennaisiin tapahtumiin.</t>
        </r>
      </text>
    </comment>
    <comment ref="A56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Lukujen yhteys kirjanpidon kirjauksiin ja kustannuslaskentaan on pystyttävä toteamaan!
Aatteelliselle yhteisölle myönnetyt avustukset kirjataan sen tilikauden tuotoksi avustuspäätöksen mukaisesti kun avustuksen ehdot on täytetty.</t>
        </r>
      </text>
    </comment>
    <comment ref="A59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Täydennä luvut PSR, RAY ja omarahoitteisille toimintosivulle</t>
        </r>
      </text>
    </comment>
    <comment ref="A63" authorId="1">
      <text>
        <r>
          <rPr>
            <sz val="10"/>
            <color indexed="81"/>
            <rFont val="Arial"/>
            <family val="2"/>
          </rPr>
          <t>Tarkista, että muodostunut lopputulos vastaa kirjanpidon  tulosta.( Yli tai alijäämää)</t>
        </r>
      </text>
    </comment>
  </commentList>
</comments>
</file>

<file path=xl/comments2.xml><?xml version="1.0" encoding="utf-8"?>
<comments xmlns="http://schemas.openxmlformats.org/spreadsheetml/2006/main">
  <authors>
    <author>Heli Grönroos</author>
    <author>Markku Degerlund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Lukujen yhteys kirjanpidon kirjauksiin ja kustannuslaskentaan on pystyttävä toteamaan!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Heli Grönroos:</t>
        </r>
        <r>
          <rPr>
            <sz val="9"/>
            <color indexed="81"/>
            <rFont val="Tahoma"/>
            <family val="2"/>
          </rPr>
          <t xml:space="preserve">
Tuotot yhteensä. Katso että yhteys tilinpäätökseen toteutuu.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Kirjataan vain vakituisten työntekijöiden palkat sos.kuluineen. Ei kurssien palkkakuluja. Ei vapaaehtoisia sos.kuluja.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Heli Grönroos:</t>
        </r>
        <r>
          <rPr>
            <sz val="9"/>
            <color indexed="81"/>
            <rFont val="Tahoma"/>
            <family val="2"/>
          </rPr>
          <t xml:space="preserve">
Avaa tarvittaessa mitä ovat.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Heli Grönroos:</t>
        </r>
        <r>
          <rPr>
            <sz val="9"/>
            <color indexed="81"/>
            <rFont val="Tahoma"/>
            <family val="2"/>
          </rPr>
          <t xml:space="preserve">
Eivät ole rahoittajilla hyväksyttäviä kuluja</t>
        </r>
      </text>
    </comment>
    <comment ref="A46" authorId="1">
      <text>
        <r>
          <rPr>
            <sz val="10"/>
            <color indexed="81"/>
            <rFont val="Arial"/>
            <family val="2"/>
          </rPr>
          <t>Tarkista, että muodostunut lopputulos vastaa kirjanpidon  tulosta.( Yli tai alijäämää)</t>
        </r>
      </text>
    </comment>
  </commentList>
</comments>
</file>

<file path=xl/comments3.xml><?xml version="1.0" encoding="utf-8"?>
<comments xmlns="http://schemas.openxmlformats.org/spreadsheetml/2006/main">
  <authors>
    <author>Heli Grönroos</author>
    <author>Markku Degerlund</author>
  </authors>
  <commentList>
    <comment ref="A12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Lukujen yhteys kirjanpidon kirjauksiin ja kustannuslaskentaan on pystyttävä toteamaan!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Kirjataan vain vakituisten työntekijöiden palkat sos.kuluineen. Ei kurssien palkkakuluja. Ei vapaaehtoisia sos.kuluja.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Heli Grönroos:</t>
        </r>
        <r>
          <rPr>
            <sz val="9"/>
            <color indexed="81"/>
            <rFont val="Tahoma"/>
            <family val="2"/>
          </rPr>
          <t xml:space="preserve">
Poistot eivät ole hyväksyttäviä avustettavia kuluja.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Heli Grönroos:</t>
        </r>
        <r>
          <rPr>
            <sz val="9"/>
            <color indexed="81"/>
            <rFont val="Tahoma"/>
            <family val="2"/>
          </rPr>
          <t xml:space="preserve">
Katso tarkemmat tiedot rahoittajan päätöksestä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Lukujen yhteys kirjanpidon kirjauksiin ja kustannuslaskentaan on pystyttävä toteamaan!</t>
        </r>
      </text>
    </comment>
    <comment ref="A60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Lukujen yhteys kirjanpidon kirjauksiin ja kustannuslaskentaan on pystyttävä toteamaan!</t>
        </r>
      </text>
    </comment>
    <comment ref="A67" authorId="1">
      <text>
        <r>
          <rPr>
            <sz val="10"/>
            <color indexed="81"/>
            <rFont val="Arial"/>
            <family val="2"/>
          </rPr>
          <t>Tarkista, että muodostunut lopputulos vastaa kirjanpidon  tulosta.( Yli tai alijäämää)</t>
        </r>
      </text>
    </comment>
  </commentList>
</comments>
</file>

<file path=xl/comments4.xml><?xml version="1.0" encoding="utf-8"?>
<comments xmlns="http://schemas.openxmlformats.org/spreadsheetml/2006/main">
  <authors>
    <author>Heli Grönroos</author>
    <author>Markku Degerlund</author>
  </authors>
  <commentList>
    <comment ref="A12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Lukujen yhteys kirjanpidon kirjauksiin ja kustannuslaskentaan on pystyttävä toteamaan!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Heli Grönroos:</t>
        </r>
        <r>
          <rPr>
            <sz val="9"/>
            <color indexed="81"/>
            <rFont val="Tahoma"/>
            <family val="2"/>
          </rPr>
          <t xml:space="preserve">
Syötä näille riveille haettava summa euron tarkkuudella. Esim. RAY:n Ak avustus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Heli Grönroos:</t>
        </r>
        <r>
          <rPr>
            <sz val="9"/>
            <color indexed="81"/>
            <rFont val="Tahoma"/>
            <family val="2"/>
          </rPr>
          <t xml:space="preserve">
Lisätietoja ei hyväksyttävistä kuluista www.ray.fi</t>
        </r>
      </text>
    </comment>
    <comment ref="A74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Lukujen yhteys kirjanpidon kirjauksiin ja kustannuslaskentaan on pystyttävä toteamaan!</t>
        </r>
      </text>
    </comment>
    <comment ref="A94" authorId="1">
      <text>
        <r>
          <rPr>
            <sz val="10"/>
            <color indexed="81"/>
            <rFont val="Arial"/>
            <family val="2"/>
          </rPr>
          <t>Tarkista, että muodostunut lopputulos vastaa kirjanpidon  tulosta.( Yli tai alijäämää)</t>
        </r>
      </text>
    </comment>
  </commentList>
</comments>
</file>

<file path=xl/comments5.xml><?xml version="1.0" encoding="utf-8"?>
<comments xmlns="http://schemas.openxmlformats.org/spreadsheetml/2006/main">
  <authors>
    <author>Markku Degerlund</author>
  </authors>
  <commentList>
    <comment ref="M2" authorId="0">
      <text>
        <r>
          <rPr>
            <b/>
            <sz val="12"/>
            <color indexed="81"/>
            <rFont val="Arial"/>
            <family val="2"/>
          </rPr>
          <t>Täydennä</t>
        </r>
        <r>
          <rPr>
            <sz val="12"/>
            <color indexed="81"/>
            <rFont val="Arial"/>
            <family val="2"/>
          </rPr>
          <t xml:space="preserve"> henkilötyöpäivien määrä 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Heli Grönroos</author>
    <author>Markku Degerlund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Heli Grönroos:</t>
        </r>
        <r>
          <rPr>
            <sz val="9"/>
            <color indexed="81"/>
            <rFont val="Tahoma"/>
            <family val="2"/>
          </rPr>
          <t xml:space="preserve">
Koulutettavapäivien (KTPV) määrä saadaan kertomalla oppilaiden lukumäärä koulutuspäivien määrällä.
Oheisessa taulukossa on käytetty oppilasmääränä 15, paitsi savusukelluskurssissa 12.
Peruskoulutuksen kurssien tuntimäärät pitää olla oheisen taulukon mukaisia.
Peruskurssit Tuntia KP x oppil. KTPV
Sammutustyökurssi 60 8 x 15 120
Savusukelluskurssi 30 4 x 12 48
Palokuntien EA-kurssi 32 4 x 15 60
Pelastustyökurssi 20 3 x 15 45
Öljyvahingontorjuntakurssi 20 3 x 15 45
Vaarallisten aineiden kurssi 20 3 x 15 45
Pintapelastuskurssi 16 2 x 15 30
Palokuntien ensivastekurssi 32 4 x 15 60
Palokuntien turvallisuusviestintäkurssi 20 3 x 15 45
Yksikönjohtajakurssi 187 24 x 15 360
Muilla kuin peruskursseilla koulutuspäivät määräytyvät ohjelmaan merkityn tuntimäärän mukaisesti seuraavasti:
Muut kurssit Kesto tuntia KP x oppil. KTPV
PPPkurssi alle 5 0,5 x 15 7,5
XXXkurssi 5-11 1 x 15 15
YYYkurssi 12-19 2 x 15 30
ZZZkurssi 20-27 3 x 15 45
MMMkurssi 28-35 4 x 15 60
NNNkurssi 36-43 5 x 15 75
Lisätietoja voi tiedustella Markku Savolaiselta.
Markku Savolainen
Koulutuspäällikkö
Suomen Pelastusalan Keskusjärjestö SPEK
Ratamestarinkatu 11, 00520 HELSINKI
p. 0400 434 905
f. 09 4761 1400
markku.savolainen(a)spek.fi
</t>
        </r>
      </text>
    </comment>
    <comment ref="L2" authorId="1">
      <text>
        <r>
          <rPr>
            <b/>
            <sz val="12"/>
            <color indexed="81"/>
            <rFont val="Arial"/>
            <family val="2"/>
          </rPr>
          <t>Täydennä</t>
        </r>
        <r>
          <rPr>
            <sz val="12"/>
            <color indexed="81"/>
            <rFont val="Arial"/>
            <family val="2"/>
          </rPr>
          <t xml:space="preserve"> henkilötyöpäivien määrä . (Suorat henkilötyöpäivät)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Heli Grönroos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Tapahtumat selvennetään sanallisessa osiossa.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Tähän voit lisätä haluamasi tapahtuman erikseen.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>Heli Grönroos: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Selvennettävä tarvittaessa sanallisessa osiossa.</t>
        </r>
      </text>
    </comment>
  </commentList>
</comments>
</file>

<file path=xl/sharedStrings.xml><?xml version="1.0" encoding="utf-8"?>
<sst xmlns="http://schemas.openxmlformats.org/spreadsheetml/2006/main" count="485" uniqueCount="347">
  <si>
    <t>Muut kulut</t>
  </si>
  <si>
    <t>YHTEENSÄ</t>
  </si>
  <si>
    <t>VARSINAINEN TOIMINTA</t>
  </si>
  <si>
    <t>Poistot</t>
  </si>
  <si>
    <t>TUOTOT</t>
  </si>
  <si>
    <t>Palosuojelurahasto</t>
  </si>
  <si>
    <t>Raha-automaattiyhdistys</t>
  </si>
  <si>
    <t>Tapahtuman nimi</t>
  </si>
  <si>
    <t>Osallistujien määrä</t>
  </si>
  <si>
    <t>Kurssin / koulutuksen nimi</t>
  </si>
  <si>
    <t>Kurssilaisten määrä</t>
  </si>
  <si>
    <t>Savusukellusharjoitus purkutalossa</t>
  </si>
  <si>
    <t>Koulutettavapäiviä                        (ktpv)</t>
  </si>
  <si>
    <t>Koulutettavapäiviä                            (ktpv)</t>
  </si>
  <si>
    <t>Tilaisuuksien / tapahtumien                lukumäärä</t>
  </si>
  <si>
    <t>112 - päivä</t>
  </si>
  <si>
    <t>HTPV hinta:</t>
  </si>
  <si>
    <t>TULOS</t>
  </si>
  <si>
    <t>Ensivasteen täydennyskoulutus</t>
  </si>
  <si>
    <t>HTPV            TP 2006</t>
  </si>
  <si>
    <t>Nuorten koulutus</t>
  </si>
  <si>
    <t>Nuorten ohjaajakoulutus</t>
  </si>
  <si>
    <t>Nuorten kilpailutoiminta</t>
  </si>
  <si>
    <t>Tapaturmapäivä</t>
  </si>
  <si>
    <t>Muu lasten ja koululaisten valistus</t>
  </si>
  <si>
    <t>Muut valistustapahtumat</t>
  </si>
  <si>
    <t>Tiedotuslehti</t>
  </si>
  <si>
    <t>Tiedotustilaisuudet</t>
  </si>
  <si>
    <t>Muu käytännön koulutus kansalaisille</t>
  </si>
  <si>
    <t>Tuotot yhteensä</t>
  </si>
  <si>
    <t>PALOKUNTAKOULUTUS</t>
  </si>
  <si>
    <t>PALOKUNTATOIMINNAN KEHITTÄMINEN</t>
  </si>
  <si>
    <t>VALISTUS JA NEUVONTA</t>
  </si>
  <si>
    <t>SPEK - ryhmä</t>
  </si>
  <si>
    <t>Päiväys</t>
  </si>
  <si>
    <t>HTPV</t>
  </si>
  <si>
    <t>KULUT</t>
  </si>
  <si>
    <t>VARSINAINEN TOIMINTA YHT.</t>
  </si>
  <si>
    <t>HTPV                TOT</t>
  </si>
  <si>
    <t>HTPV              TP</t>
  </si>
  <si>
    <t>HTPV    TOT</t>
  </si>
  <si>
    <t>HTPV        TP</t>
  </si>
  <si>
    <t>Muu Palokuntatoiminta</t>
  </si>
  <si>
    <t>Muu tiedotustoiminta</t>
  </si>
  <si>
    <t>Muu toiminta, johon haetaan Palosuojelurahaston yleisavustusta.</t>
  </si>
  <si>
    <t>Alkusammutusharjoitus</t>
  </si>
  <si>
    <t>Selvennetään sanallisessa osuudessa mitä toiminnot pitävät sisällään.</t>
  </si>
  <si>
    <t>VARAINHANKINTA</t>
  </si>
  <si>
    <t>Varainhankintatuotot</t>
  </si>
  <si>
    <t>Varainhankinta kulut</t>
  </si>
  <si>
    <t>Lahjoitustuotot</t>
  </si>
  <si>
    <t>SIJOITUS- JA RAHOITUSTOIMINTA</t>
  </si>
  <si>
    <t>Tuotot</t>
  </si>
  <si>
    <t>Kulut</t>
  </si>
  <si>
    <t>Kulut yhteensä</t>
  </si>
  <si>
    <t>Varainhankinta yhteensä</t>
  </si>
  <si>
    <t>Tuotto- ja kulujäämä</t>
  </si>
  <si>
    <t>Sijoitus- ja rahoitustoiminta yht.</t>
  </si>
  <si>
    <t>SATUNNAISET ERÄT</t>
  </si>
  <si>
    <t>Satunnaiset erät yhteensä</t>
  </si>
  <si>
    <t>YLEISAVUSTUKSET</t>
  </si>
  <si>
    <t>Yleisavustukset yhteensä</t>
  </si>
  <si>
    <t>Yksikönjohtajakurssi (87 h + 100 h)</t>
  </si>
  <si>
    <t>Peruskoulutus yhteensä</t>
  </si>
  <si>
    <t>Ajoneuvon käsittelykurssi ( 17 h)</t>
  </si>
  <si>
    <t>Konemieskurssi (11 h)</t>
  </si>
  <si>
    <t>Laskeutumisen ja kattotyöskentelyn kurssi (20 h)</t>
  </si>
  <si>
    <t>Palokunnan toiminta poikkeusoloissa (15 h)</t>
  </si>
  <si>
    <t>Palokuntien liikuntakoulutus ja kuntotestaus (15 h)</t>
  </si>
  <si>
    <t>Palontutkintakurssi (14 h)</t>
  </si>
  <si>
    <t>Psyykkinen ensiapu (13 h)</t>
  </si>
  <si>
    <t>Sisäpalosimulaattorikurssi (18 h)</t>
  </si>
  <si>
    <t>Toimi oikein paloilmoittimella (12 h)</t>
  </si>
  <si>
    <t>Vaarallisten aineiden tukitoiminnot (12 h)</t>
  </si>
  <si>
    <t>Vanhemm. sammutusmiehen täyd.kurssi (16 h)</t>
  </si>
  <si>
    <t>Viestiliikennekurssi (12 h)</t>
  </si>
  <si>
    <t>Yksikönjohtajien täydennyskurssi (30 h)</t>
  </si>
  <si>
    <t>Täydennyskoulutus yhteensä</t>
  </si>
  <si>
    <t>Palokuntakoulutus yhteensä</t>
  </si>
  <si>
    <t>Vaarallisten aineiden kurssi (20 h)</t>
  </si>
  <si>
    <t>(Suojelut. poikkeusoloissa) CBRN -kurssi (16 h)</t>
  </si>
  <si>
    <t>Seminaarit</t>
  </si>
  <si>
    <t>Kouluttajakoulutus</t>
  </si>
  <si>
    <t>Palokuntakoulutustoimikunta</t>
  </si>
  <si>
    <t>Palokuntakoul. muu toiminta yht.</t>
  </si>
  <si>
    <t>Palokuntanuoristotyö yht</t>
  </si>
  <si>
    <t>Käytännön taitojen kehitt. yht</t>
  </si>
  <si>
    <t xml:space="preserve"> YHTEENSÄ</t>
  </si>
  <si>
    <t>HUOM: Selvennetään sanallisessaosuudessa mitä toiminnot pitävät sisällään!</t>
  </si>
  <si>
    <t>Muu toiminta, mikä?</t>
  </si>
  <si>
    <t>Keskusjärjestön kansainväliset toiminnot</t>
  </si>
  <si>
    <t>Keskusjärjestön tutkimustoiminta</t>
  </si>
  <si>
    <t>Keskusjärjestön kehittämistoiminta</t>
  </si>
  <si>
    <t>Keskusjärjestön Padasjoen harjoitusalue</t>
  </si>
  <si>
    <t>Jäsenmaksutuotot</t>
  </si>
  <si>
    <t>Ei hyväksyttävät kustannukset</t>
  </si>
  <si>
    <t>Ei hyväksyttävät kulut</t>
  </si>
  <si>
    <t>Muut yleisavustukset</t>
  </si>
  <si>
    <t>Muut tuotot</t>
  </si>
  <si>
    <t>Kohdeavustukset</t>
  </si>
  <si>
    <t>Varautuminen ja väestönsuojelu</t>
  </si>
  <si>
    <t>Kustannus-paikka</t>
  </si>
  <si>
    <t>Eläinten pelastamisen kurssi (21 h)</t>
  </si>
  <si>
    <t>Henkilöstön nostot ja laskut -kurssi (19 h)</t>
  </si>
  <si>
    <t>Jälkivahinkojen torjuntakurssi (8 h)</t>
  </si>
  <si>
    <t>Metsäpalontorjuntakurssi (16 h)</t>
  </si>
  <si>
    <t>Vauriotuhopuiden raivauskurssi (13 h)</t>
  </si>
  <si>
    <t>Kylmäsuojakurssi</t>
  </si>
  <si>
    <t>Uhkatilannekoulutus</t>
  </si>
  <si>
    <t>Muu täydennyskoulutus</t>
  </si>
  <si>
    <t>Pyydämme huomioimaan:</t>
  </si>
  <si>
    <t>Tilaisuudet ja tapahtumat (kpl)</t>
  </si>
  <si>
    <t>Kurssilaisten ja osallistujien määrä</t>
  </si>
  <si>
    <t>KTPV Koulutettavapäivä</t>
  </si>
  <si>
    <t>Vakituisten henkilöstökulut sos.kuluineen</t>
  </si>
  <si>
    <t>Sivutoimisten henkilöstökulut sos.kuluineen</t>
  </si>
  <si>
    <t>Suoritteet</t>
  </si>
  <si>
    <t>Koonti Palosuojelurahaston avustamista toiminnoista</t>
  </si>
  <si>
    <t>Muu toiminta, jota PSR rahoittaa</t>
  </si>
  <si>
    <t>Avustuksen osuus hyväksyttävistä kuluista</t>
  </si>
  <si>
    <t>Omarahoitteiset toiminnot yhteensä</t>
  </si>
  <si>
    <t>TULOS YHTEENSÄ</t>
  </si>
  <si>
    <t>Yhteistoimintasopimustuotot</t>
  </si>
  <si>
    <t>Koulutus ja konsultointi</t>
  </si>
  <si>
    <t>Okry - tuotot</t>
  </si>
  <si>
    <t>Palkkatuki</t>
  </si>
  <si>
    <t>Tarkiste</t>
  </si>
  <si>
    <t>Kurssipalaute - keskiarvo</t>
  </si>
  <si>
    <t>6.1. Omatoimisen varautumisen kehittäminen</t>
  </si>
  <si>
    <t>Hankkeet</t>
  </si>
  <si>
    <t>Nuorisotyön kansainvälinen toiminta</t>
  </si>
  <si>
    <t>AS 1 Kurssinjohtajakoulutus</t>
  </si>
  <si>
    <t>Ensiavun täydennyskurssi (8h)</t>
  </si>
  <si>
    <t>Varautuminen ja väestönsuojelu                       RAY:n avustamat toiminnot</t>
  </si>
  <si>
    <t>Omarahoitteiset toiminnot                                    (sis. myös varautumisen omarahoitt. toiminnot)</t>
  </si>
  <si>
    <t>Pelastusalan vapaaehtoistoiminta           (Tulosalue 2)</t>
  </si>
  <si>
    <t>Palokuntatoiminnan kehittäminen (Avaintulosalue 2.1.)</t>
  </si>
  <si>
    <t>Palokuntakoulutus                                         (Avaintulosalue 2.2.)</t>
  </si>
  <si>
    <t>Valistus ja neuvonta                                 (Avaintulosalue 3.1.)</t>
  </si>
  <si>
    <t>Yleiskulut</t>
  </si>
  <si>
    <t>Yleishallinnon henkilöstöä ovat esimerkiksi toiminnanjohtaja, talouspäällikkö, kirjanpitäjä, hallintopäällikkö tai toimistotyöntekijä</t>
  </si>
  <si>
    <t>Hyväksyttäviä yleiskuluja ovat myös avustuksen saajan ylimpien toimielinten kokouksiin liittyvät kulut.</t>
  </si>
  <si>
    <t>Edelleen yleiskuluja ovat yleishallinnon posti-, puhelin-, internet-, kopio- yms. toimistokulut sekä tilintarkastuslain mukaisen tilintarkastuksen kulut ja toiminnantarkastuksen kulut.</t>
  </si>
  <si>
    <t>Yleishallintoon liittyvät tietotekniikka- ja tietojärjestelmäkulut ovat hyväksyttäviä yleiskuluja, ellei niitä kateta erillisellä investointiavustuksella.</t>
  </si>
  <si>
    <t>Henkilöstökulut</t>
  </si>
  <si>
    <t xml:space="preserve">Henkilöstökuluja aiheutuu joko vakituisesti tai määräaikaisesti työskentelevien koko- tai osaaikaisten henkilöiden palkoista ja lakisääteisistä palkan sivukuluista. </t>
  </si>
  <si>
    <t>Lakisääteisten sivukulujen osuus on noin 22 % bruttopalkasta</t>
  </si>
  <si>
    <t>Avustuksen saajalla on velvollisuus huolehtia henkilöstönsä työajan asianmukaisesta seurannasta.</t>
  </si>
  <si>
    <t>Tuntiperusteinen työajan seuranta voidaan toteuttaa eri tavoin, mutta sen tulee olla jatkuvaa ja tuntiperusteista.</t>
  </si>
  <si>
    <t>Työajanseurantatiedot tulee tallentaa luotettavasti ja tulee pyydettäessä esittää RAY:lle ja SPEKille.</t>
  </si>
  <si>
    <t>Ak avustuksen kirjaaminen</t>
  </si>
  <si>
    <t>Talousarvio</t>
  </si>
  <si>
    <t>Avustuksien esittäminen tilinpäätöksessä</t>
  </si>
  <si>
    <t xml:space="preserve">RAY-avustuksia saavilta järjestöiltä toivotaan tilinpäätöksen liitetiedoissa erittelyä eri avustuskohteiden myönnetyistä avustuksista. </t>
  </si>
  <si>
    <t>Liitetiedoissa on hyvä eritellä seuraavat tiedot avustuskohteittain:</t>
  </si>
  <si>
    <t>Vapaaehtoiset henkilösivukulut</t>
  </si>
  <si>
    <t>Toimitilakulut</t>
  </si>
  <si>
    <t>Ajoneuvokulut</t>
  </si>
  <si>
    <t>Atk-laite- ja ohjelmistokulut</t>
  </si>
  <si>
    <t>Muut kone- ja kalustokulut</t>
  </si>
  <si>
    <t>Kotimaan matkakulut</t>
  </si>
  <si>
    <t>Ulkomaan matkakulut</t>
  </si>
  <si>
    <t>Edustuskulut</t>
  </si>
  <si>
    <t>Markkinointikulut</t>
  </si>
  <si>
    <t>Hallintopalvelut</t>
  </si>
  <si>
    <t>Muut hallintokulut</t>
  </si>
  <si>
    <t>Vyörytettävät yleiskulut yhteensä</t>
  </si>
  <si>
    <t>Jos kirjanpito on tilikauden aikana hoidettu maksuperusteisesti, tulee se tilinpäätöstä tehtäessä myös avustusten osalta muuttaa suoriteperusteiseksi.</t>
  </si>
  <si>
    <t>Siirtyvä käyttämätön avustus</t>
  </si>
  <si>
    <t>Myönnetty</t>
  </si>
  <si>
    <t>Käytettävissä oleva avustus</t>
  </si>
  <si>
    <t>Tuloutettu</t>
  </si>
  <si>
    <t>Käyttämätön osuus</t>
  </si>
  <si>
    <t>Esimerkki:</t>
  </si>
  <si>
    <t>Sen sijaan sellaiset eläkekulut, jotka eivät ole lakisääteisiä, eivät ole hyväksyttäviä kuluja.</t>
  </si>
  <si>
    <t>Talousarvio toimii avustuksen mitoituksen perustana.</t>
  </si>
  <si>
    <t>Hakemuksen talousarvio ohjaa tulkintaa avustuksella katettavista hyväksyttävistä kuluista, kun kulujen kohtuullisuutta ja tarpeellisuutta arvioidaan.</t>
  </si>
  <si>
    <t xml:space="preserve">erikseen dokumentoituja, ja niiden on pysyttävä koko vuoden samanperusteisina, ellei perusteltua syytä ole tästä poiketa. </t>
  </si>
  <si>
    <t>Eurotaulukossa nämä yleiskulut esitetään omalla yleiskululehdellä, josta ne vyöryvät toiminnoille henkilötyöpäivien suhteessa.</t>
  </si>
  <si>
    <t>Henkilöstökulut yhteensä</t>
  </si>
  <si>
    <t>HTPV (Yleishallinto)</t>
  </si>
  <si>
    <t>HTPV (Suoraan toiminnoille kohdistuvat)</t>
  </si>
  <si>
    <t>HTPV Yhteensä</t>
  </si>
  <si>
    <t>HTPV (Vyörytettävien yleiskulujen osuus)</t>
  </si>
  <si>
    <t>Järjestöt, jotka eivät saa RAY:lta yleisavustusta, voivat kohdistaa kohdennetulle toiminta-avustukselle tai projektiavustukselle myös joitakin järjestön yleiskuluja</t>
  </si>
  <si>
    <t>Yleiskulujen on oltava:</t>
  </si>
  <si>
    <t>selkeästi ja perustellusti kohdennettuja,</t>
  </si>
  <si>
    <t>toiminnan tai hankkeen talousarvion mukaisia (esitetty avustushakemuksen talousarviossa yhdellä rivillä ositetut yleiskulut -kohdassa),</t>
  </si>
  <si>
    <t>erikseen dokumentoituja ja</t>
  </si>
  <si>
    <t>pysyttävä koko vuoden samanperusteisia, ellei perusteltua syytä ole tästä poiketa.</t>
  </si>
  <si>
    <t>Ositetut vyörytettävät tuotot</t>
  </si>
  <si>
    <t>Ositetut vyörytettävät henkilöstökulut</t>
  </si>
  <si>
    <t>Ositetut vyörytettävät poistot</t>
  </si>
  <si>
    <t>Ositetut vyörytettävät muut kulut</t>
  </si>
  <si>
    <t>Ositetut vyörytettävät ei hyväksyttävät kulut</t>
  </si>
  <si>
    <t>Ositetut vyörytettävät kulut</t>
  </si>
  <si>
    <t>Ositetut vyörytettävät yleisavustukset</t>
  </si>
  <si>
    <t>Lisäksi yleiskulujen on perustuttava todellisiin kuluihin, ja ne on esitettävä selkeästi eriteltyinä.</t>
  </si>
  <si>
    <t>Hyväksyttävät yleiskulut voivat olla korkeintaan 15 % Ak- tai C-avusteisen toiminnon toteutuneista kokonaiskuluista (=toteutus- ja yleiskulujen yhteissumma).</t>
  </si>
  <si>
    <t>Avustuskohteen välittömiä kuluja ovat</t>
  </si>
  <si>
    <t>Kyseistä toimintaa tai hanketta varten palkattujen työntekijöiden palkkakulut lakisääteisineen sivukuluineen, matka-, koulutus- ja puhelinkulut sekä muut vastaavat kulut</t>
  </si>
  <si>
    <t>Kyseistä toimintaa tai hanketta varten tehdyt hankinnat sisältäen materiaaliostot sekä ulkopuolelta ostetut palvelut, pois lukien taloushallintopalvelut</t>
  </si>
  <si>
    <t>Sellaiset kulut, jotka ovat syntyneet nimenomaan kyseisestä toiminnasta tai hankkeesta</t>
  </si>
  <si>
    <t>Ohjeistuksia</t>
  </si>
  <si>
    <t>Toimintojen HTPV määrä, joille yleiskulut ositetaan</t>
  </si>
  <si>
    <t>HTPV osituksineen :</t>
  </si>
  <si>
    <t>Muut kulut yhteensä</t>
  </si>
  <si>
    <t>Kohdeavustukset (RAY Ak)</t>
  </si>
  <si>
    <t>Raha-automaattiyhdistys, Ay</t>
  </si>
  <si>
    <t>Vapaaehtoisista henkilöstökuluista voidaan hyväksyä avustettaviksi kuluiksi muun muassa työntekijöiden työterveyshuollon kulut, koulutus sekä lounassetelikulut.</t>
  </si>
  <si>
    <t>ovat muiden rahoittajien avustuspäätöksissä kohdennettu samaan toimintaan kuin RAY-avustus.</t>
  </si>
  <si>
    <t xml:space="preserve">Talousarvion tuotoissa tulee esittää sellaiset tuotot, joita ei saataisi ilman kyseistä toimintaa. </t>
  </si>
  <si>
    <t>Tällaisia tuottoja ovat esimerkiksi osallistumismaksut, asiakasmaksut ja kaikki sellaiset avustukset, jotka</t>
  </si>
  <si>
    <t>Lisätietoja avustuksista ja niiden hakemisesta</t>
  </si>
  <si>
    <t xml:space="preserve">Löydät rahoittajien verkkosivuilta. </t>
  </si>
  <si>
    <t>Kohdennettu toiminta-avustus ja projekti voivat olla luonteeltaan samankaltaisia. Selkein ero niiden välillä on toiminnan kesto:</t>
  </si>
  <si>
    <t xml:space="preserve"> projekti on aina kestoltaan määräaikainen ja luonteeltaan kehittämishanke.</t>
  </si>
  <si>
    <t>Kohdennettua toiminta-avustusta myönnetään yleensä jo vakiintuneelle toiminnalle.</t>
  </si>
  <si>
    <t xml:space="preserve">RAY:n kohdennettua toimintaa (Ak)  varten saadut avustukset esitetään tuloslaskelmassa tai tuloslaskelman liitetiedoissa sen toiminnanalan tuottona, </t>
  </si>
  <si>
    <t>hyväksyttäviä kuluja on syntynyt. RAY-avustuksilla ei voi siis tehdä ylijäämää.</t>
  </si>
  <si>
    <t xml:space="preserve">johon sen katsotaan kuuluvan. Avustustuotto ja sitä vastaavat menot kirjataan samalle tilikaudelle. RAY-avustuksia ei voi tulouttaa enempää kuin </t>
  </si>
  <si>
    <t>avustuksen saamisen ehdot muutoin on täytetty.</t>
  </si>
  <si>
    <t xml:space="preserve">Avustus kirjataan sen tilikauden tuotoksi, jonka aikana avustusta vastaavan menon aiheuttanut suorite on luovutettu (ns. suoriteperiaate) tai jonka aikana </t>
  </si>
  <si>
    <t>HUOM!</t>
  </si>
  <si>
    <t>Mikäli toimintavuodelle myönnetty avustus on kokonaan nostettu, kirjataan seuraavalle vuodelle käytettäväksi jäävä käyttämätön avustus avustusennakkovelaksi.</t>
  </si>
  <si>
    <t xml:space="preserve">Jaettujen työsuhteiden osalta (eli työntekijä tekee töitä myös muulle kuin RAY:n rahoittamalle projektille tai hankkeelle) avustuksen saajan tulee huolehtia tuntiperusteisesta </t>
  </si>
  <si>
    <t>työajanseurannasta, jotta RAY-hankkeille osoitetut palkkakustannukset pystytään varmentamaan.</t>
  </si>
  <si>
    <t>RAY on määritellyt yleiskuluiksi avustuksen saajan yleishallinnosta aiheutuneet kulut eli sellaiset kulut, jotka eivät välittömästi kohdistu mihinkään tiettyyn toimintoon.</t>
  </si>
  <si>
    <t>Kulujen on oltava selkeästi ja perustellusti kohdennettuja, toiminnan talousarvion mukaisia (esitetty avustushakemuksen talousarviossa yhdellä rivillä Ositetut yleiskulut -kohdassa),</t>
  </si>
  <si>
    <t>toteutuneista kokonaiskuluista, ellei avustuspäätöksessä toisin mainita</t>
  </si>
  <si>
    <t>Lisäksi niiden on perustuttava todellisiin kuluihin ja ne on esitettävä selkeästi eriteltyinä. Hyväksyttävät yleiskulut voivat olla korkeintaan 15 % Ak- avusteisen toiminnon</t>
  </si>
  <si>
    <t>Nuorisotyön opintopäivät ja foorumi</t>
  </si>
  <si>
    <t>Vuoden palomiestoimikunta</t>
  </si>
  <si>
    <t>Messut ja näyttelyt</t>
  </si>
  <si>
    <t>Tiedotteet</t>
  </si>
  <si>
    <t>Verkko- ja some -viestintä</t>
  </si>
  <si>
    <t>Valistus ja tiedotus yht</t>
  </si>
  <si>
    <t>Asuinkiinteistön turv.henkilöstön jatkokurssi</t>
  </si>
  <si>
    <t>Asuinkiinteistön turv.henkilöstön peruskurssi</t>
  </si>
  <si>
    <t xml:space="preserve">Asuinkiinteist. turv.henk. täydennyskurssi </t>
  </si>
  <si>
    <t>Isännöitsijäinfo</t>
  </si>
  <si>
    <t>Pelastussuunnittelun  ohjaus</t>
  </si>
  <si>
    <t>Selviytyminen sähköittä</t>
  </si>
  <si>
    <t>Turvallisuuskoulutettujen toiminta</t>
  </si>
  <si>
    <t>Varautumisen ja pelastustoimen peruskurssi</t>
  </si>
  <si>
    <t>Väestönsuojan hoitajankurssi</t>
  </si>
  <si>
    <t>Yleinen turvallisuuskoulutus</t>
  </si>
  <si>
    <t>Kyläturvallisuus</t>
  </si>
  <si>
    <t>Avaintulos</t>
  </si>
  <si>
    <t>6.1.</t>
  </si>
  <si>
    <t>6.3.</t>
  </si>
  <si>
    <t>Alueellinen turvallisuuskoulutus</t>
  </si>
  <si>
    <t>Pelastus- ja turvallisuusalan järjestöjen koulutus</t>
  </si>
  <si>
    <t>Alueellinen turvallisuuskoulutus yhteensä</t>
  </si>
  <si>
    <t>Asumisen ja arjen turvallisuuden kehittäminen</t>
  </si>
  <si>
    <t>Naisten koulutus</t>
  </si>
  <si>
    <t>Naisten kilpailutoiminta</t>
  </si>
  <si>
    <t>Naisten leiritoiminta</t>
  </si>
  <si>
    <t>Naisten kansainvälinen toiminta</t>
  </si>
  <si>
    <t>Naisten muut tapahtumat</t>
  </si>
  <si>
    <t>Palokuntanaistoiminta yht</t>
  </si>
  <si>
    <t>Järjestötoimikunta, työryhmät, yhteisseminaari</t>
  </si>
  <si>
    <t>Muut tapahtumat</t>
  </si>
  <si>
    <t>Järjestökoulutus</t>
  </si>
  <si>
    <t>Nuorisotyötoimikunta, työryhmät</t>
  </si>
  <si>
    <t>Nuorten muut tapahtumat</t>
  </si>
  <si>
    <t>Palokuntanaistyön opintopäivät ja foorumi</t>
  </si>
  <si>
    <t>Palokuntanaistyötoimikunta, työryhmät</t>
  </si>
  <si>
    <t>Veteraanitoiminta</t>
  </si>
  <si>
    <t>Nuorten leiritoiminta</t>
  </si>
  <si>
    <t>6.1. Omatoimisen varautumisen kehittäminen yhteensä</t>
  </si>
  <si>
    <t>6.3. Pelastuspalvelutoiminta yhteensä</t>
  </si>
  <si>
    <t>Jäsenhankinta ja neuvonta</t>
  </si>
  <si>
    <t>Asiantuntija- ja kehittämispalvelut</t>
  </si>
  <si>
    <t>6.2.</t>
  </si>
  <si>
    <t>Asiantuntijaelimet ja työryhmät</t>
  </si>
  <si>
    <t>Edustukset yhteistyökumpp. Hankkeissa</t>
  </si>
  <si>
    <t>6.2. Asiantuntija- ja kehittämispalvelut yhteensä</t>
  </si>
  <si>
    <t>Edustukset yhteistyöryhmissä</t>
  </si>
  <si>
    <t>Pelastuskoiraohjaajien koulutus</t>
  </si>
  <si>
    <t>Pelastuskoirakouluttajien koulutus</t>
  </si>
  <si>
    <t>Naisten ohjaajakoulutus (2014)</t>
  </si>
  <si>
    <t>TP            2015</t>
  </si>
  <si>
    <t>Pelastustoiminnan peruskurssi (3 op)</t>
  </si>
  <si>
    <t>Tieliikennepelastamisen kurssi (1 op)</t>
  </si>
  <si>
    <t>Öljyvahinkojen torjuntakurssi (1 op)</t>
  </si>
  <si>
    <t>Pintapelastuskurssi (1 op)</t>
  </si>
  <si>
    <t>Toimintakulut yhteensä</t>
  </si>
  <si>
    <t>6.2. Asiantuntija- ja kehittämispalvelut
(Ei pelastusliitoilla)</t>
  </si>
  <si>
    <t>Tuntipalkat (sivutoimiset), 5000</t>
  </si>
  <si>
    <t>Palkkiot (sivutoimiset), 5030-5050, 5210-5230</t>
  </si>
  <si>
    <t>Palkat (vakituiset), 5010, 5100-5110, 5300-5460</t>
  </si>
  <si>
    <t>Matkakulut 7800-7905, 7910</t>
  </si>
  <si>
    <t>Kokous- ja neuvottelukulut, 8650</t>
  </si>
  <si>
    <t>Materiaalikulut, 8120, 8130, 8250</t>
  </si>
  <si>
    <t>Vapaaehtoiset henkilöstökulut, 7000-7190</t>
  </si>
  <si>
    <t>Puhelin- ja toimistokulut, 8500, 8510, 8660</t>
  </si>
  <si>
    <t>Taloushallintopalvelut, 8410</t>
  </si>
  <si>
    <t>Kone- ja laitevuokrat &amp; leasing maksut, 7640-7650, 7720</t>
  </si>
  <si>
    <t>Puhelin- ja ICT hankinnat, 7680-7690, 7750</t>
  </si>
  <si>
    <t>Toimitilavuokrat, 7230</t>
  </si>
  <si>
    <t>Yhtiövastikkeet toimitiloista, 7240</t>
  </si>
  <si>
    <t>Muut tilavuokrat</t>
  </si>
  <si>
    <t>Ohjelmistokulut, 7660-7670, 7700</t>
  </si>
  <si>
    <t>Kalustohankinnat, 7730, 7740, 7760-7790</t>
  </si>
  <si>
    <t>Edustuskulut, 7950-7990</t>
  </si>
  <si>
    <t>Ulkopuoliset palvelut, 8050-8055</t>
  </si>
  <si>
    <t>Markkinointi- ja ilmoituskulut, 8060-8110, 8140-8260</t>
  </si>
  <si>
    <t>Eteenpäin siirretyt avustukset, 8280</t>
  </si>
  <si>
    <t>Myyntikulut, 8000-8040</t>
  </si>
  <si>
    <t>Tutkimus- ja kehityskulut, 8320-8340</t>
  </si>
  <si>
    <t>Muut hallintopalvelut, 8370, 8420-8440</t>
  </si>
  <si>
    <t>Muut hallintokulut, 8450-8490, 8540,8610, 8630-8640, 8680</t>
  </si>
  <si>
    <t>Ajoneuvokoulut, 7500-7610</t>
  </si>
  <si>
    <t>Muut liikekulut, 8750-8850</t>
  </si>
  <si>
    <t>Muut toimitilakulut, 7200-7210, 7250-7490</t>
  </si>
  <si>
    <t>6.3. Pelastuspalvelutoiminta</t>
  </si>
  <si>
    <t>RAY rahoittamat toiminnot yhteensä                 (6.1.-6.3.)</t>
  </si>
  <si>
    <t>Eläkekulut (vakituiset), 6130, 6170-6270</t>
  </si>
  <si>
    <t>Eläkekulut (sivutoimiset), 6140-6150</t>
  </si>
  <si>
    <t>Lakisääteiset henkilösivukulut (sivutoimiset), 6320-6400, 6440</t>
  </si>
  <si>
    <t>Varhaisnuorten kouluttajakurssi</t>
  </si>
  <si>
    <t>Nuoriso-osaston kouluttajakurssi</t>
  </si>
  <si>
    <t>Nuoriso-osaston johtajakurssi</t>
  </si>
  <si>
    <t>Palokuntanaistyön peruskurssi</t>
  </si>
  <si>
    <t>Palokuntanaisosaston johtajakurssi</t>
  </si>
  <si>
    <t>Joukkomuonituskurssi</t>
  </si>
  <si>
    <t>Hälytysmuonituskurssi</t>
  </si>
  <si>
    <t>Tekstiilit ja paloturvallisuus -kurssi</t>
  </si>
  <si>
    <t>Palokuntien EA-kurssi (32 h)</t>
  </si>
  <si>
    <t>Ensivastekurssi (2 op)</t>
  </si>
  <si>
    <t>Palokuntien turvallisuusviestintäkurssi (20h)</t>
  </si>
  <si>
    <t>Savusukelluskurssi (1,5 op)</t>
  </si>
  <si>
    <t>Öljyvahingon torjuntakurssi (20 h)</t>
  </si>
  <si>
    <t>Palokuntien ensiapukurssi (1 op)</t>
  </si>
  <si>
    <t>SUUNNITELMA 2017</t>
  </si>
  <si>
    <t>SUUNNITELMA          2016</t>
  </si>
  <si>
    <t>SU         2017</t>
  </si>
  <si>
    <t>SU          2016</t>
  </si>
  <si>
    <t>Yhdyshenkilön nimi ja puh.nro +358 :</t>
  </si>
  <si>
    <t>SU                   2017</t>
  </si>
  <si>
    <t>SU
2016</t>
  </si>
  <si>
    <t>72 tuntia -varautumiskoulutus järjestöille</t>
  </si>
  <si>
    <t>Lakisäät. henkilösivuk. (vakituiset) 6300-6310, 6410-6430, 6490</t>
  </si>
  <si>
    <t>TILINPÄÄTÖS                         2015</t>
  </si>
  <si>
    <t>Ei hyväksyttävät yleiskulut yhteensä</t>
  </si>
  <si>
    <t>Hyväksyttävät yleiskulut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</si>
</sst>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[$€-1]"/>
    <numFmt numFmtId="165" formatCode="#,##0\ &quot;€&quot;"/>
    <numFmt numFmtId="166" formatCode="_-[$$-409]* #,##0.00_ ;_-[$$-409]* \-#,##0.00\ ;_-[$$-409]* &quot;-&quot;??_ ;_-@_ "/>
    <numFmt numFmtId="167" formatCode="#,##0.0"/>
    <numFmt numFmtId="168" formatCode="00000"/>
  </numFmts>
  <fonts count="5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56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sz val="14"/>
      <color indexed="10"/>
      <name val="Arial"/>
      <family val="2"/>
    </font>
    <font>
      <sz val="12"/>
      <color indexed="81"/>
      <name val="Tahoma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sz val="12"/>
      <color indexed="81"/>
      <name val="Arial"/>
      <family val="2"/>
    </font>
    <font>
      <b/>
      <sz val="12"/>
      <color indexed="81"/>
      <name val="Arial"/>
      <family val="2"/>
    </font>
    <font>
      <sz val="16"/>
      <color indexed="12"/>
      <name val="Arial"/>
      <family val="2"/>
    </font>
    <font>
      <i/>
      <sz val="12"/>
      <color indexed="55"/>
      <name val="Arial"/>
      <family val="2"/>
    </font>
    <font>
      <sz val="12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0"/>
      <color theme="0" tint="-0.34998626667073579"/>
      <name val="Arial"/>
      <family val="2"/>
    </font>
    <font>
      <b/>
      <sz val="14"/>
      <color theme="3"/>
      <name val="Cambria"/>
      <family val="2"/>
      <scheme val="major"/>
    </font>
    <font>
      <sz val="11"/>
      <color theme="3"/>
      <name val="Cambria"/>
      <family val="2"/>
      <scheme val="maj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9"/>
      <color theme="0" tint="-0.34998626667073579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9"/>
      <name val="Calibri"/>
      <family val="2"/>
      <scheme val="minor"/>
    </font>
    <font>
      <sz val="10"/>
      <color rgb="FF1B232D"/>
      <name val="Arial"/>
      <family val="2"/>
    </font>
    <font>
      <i/>
      <sz val="12"/>
      <color theme="0" tint="-0.249977111117893"/>
      <name val="Arial"/>
      <family val="2"/>
    </font>
    <font>
      <i/>
      <sz val="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theme="4" tint="-0.499984740745262"/>
      <name val="Arial"/>
      <family val="2"/>
    </font>
    <font>
      <b/>
      <sz val="14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AFE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3" fillId="0" borderId="0" applyNumberFormat="0" applyFill="0" applyBorder="0" applyAlignment="0" applyProtection="0"/>
    <xf numFmtId="0" fontId="34" fillId="0" borderId="46" applyNumberFormat="0" applyFill="0" applyAlignment="0" applyProtection="0"/>
    <xf numFmtId="0" fontId="35" fillId="0" borderId="0" applyNumberFormat="0" applyFill="0" applyBorder="0" applyAlignment="0" applyProtection="0"/>
  </cellStyleXfs>
  <cellXfs count="4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ill="1"/>
    <xf numFmtId="0" fontId="8" fillId="0" borderId="1" xfId="0" applyFont="1" applyBorder="1"/>
    <xf numFmtId="0" fontId="0" fillId="0" borderId="2" xfId="0" applyBorder="1"/>
    <xf numFmtId="0" fontId="7" fillId="0" borderId="0" xfId="0" applyFont="1" applyAlignment="1">
      <alignment horizontal="centerContinuous" vertical="top"/>
    </xf>
    <xf numFmtId="0" fontId="2" fillId="0" borderId="0" xfId="0" applyFont="1" applyAlignment="1"/>
    <xf numFmtId="164" fontId="2" fillId="0" borderId="3" xfId="0" applyNumberFormat="1" applyFont="1" applyBorder="1" applyProtection="1"/>
    <xf numFmtId="164" fontId="2" fillId="0" borderId="2" xfId="0" applyNumberFormat="1" applyFont="1" applyBorder="1" applyProtection="1"/>
    <xf numFmtId="0" fontId="11" fillId="0" borderId="0" xfId="0" applyFont="1"/>
    <xf numFmtId="164" fontId="3" fillId="2" borderId="3" xfId="0" applyNumberFormat="1" applyFont="1" applyFill="1" applyBorder="1"/>
    <xf numFmtId="0" fontId="12" fillId="0" borderId="0" xfId="0" applyFont="1"/>
    <xf numFmtId="0" fontId="0" fillId="0" borderId="0" xfId="0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15" fillId="0" borderId="0" xfId="0" applyFont="1" applyProtection="1"/>
    <xf numFmtId="0" fontId="13" fillId="0" borderId="0" xfId="0" applyFont="1" applyProtection="1"/>
    <xf numFmtId="0" fontId="10" fillId="0" borderId="0" xfId="0" applyFont="1" applyProtection="1"/>
    <xf numFmtId="0" fontId="7" fillId="0" borderId="0" xfId="0" applyFont="1" applyProtection="1"/>
    <xf numFmtId="0" fontId="16" fillId="0" borderId="0" xfId="0" applyFont="1" applyAlignment="1">
      <alignment horizontal="left"/>
    </xf>
    <xf numFmtId="3" fontId="19" fillId="0" borderId="3" xfId="0" applyNumberFormat="1" applyFont="1" applyFill="1" applyBorder="1" applyAlignment="1" applyProtection="1">
      <alignment horizontal="center"/>
    </xf>
    <xf numFmtId="0" fontId="14" fillId="0" borderId="0" xfId="0" applyFont="1"/>
    <xf numFmtId="0" fontId="3" fillId="0" borderId="4" xfId="0" applyFont="1" applyBorder="1" applyAlignment="1"/>
    <xf numFmtId="0" fontId="20" fillId="0" borderId="0" xfId="0" applyFont="1"/>
    <xf numFmtId="3" fontId="19" fillId="0" borderId="1" xfId="0" applyNumberFormat="1" applyFont="1" applyFill="1" applyBorder="1" applyAlignment="1" applyProtection="1">
      <alignment horizontal="center"/>
    </xf>
    <xf numFmtId="0" fontId="21" fillId="0" borderId="0" xfId="0" applyFont="1"/>
    <xf numFmtId="0" fontId="23" fillId="0" borderId="0" xfId="0" applyFont="1"/>
    <xf numFmtId="0" fontId="3" fillId="0" borderId="1" xfId="0" applyFont="1" applyBorder="1"/>
    <xf numFmtId="0" fontId="26" fillId="0" borderId="0" xfId="0" applyFont="1"/>
    <xf numFmtId="0" fontId="3" fillId="0" borderId="5" xfId="0" applyFont="1" applyFill="1" applyBorder="1" applyProtection="1"/>
    <xf numFmtId="164" fontId="27" fillId="0" borderId="2" xfId="0" applyNumberFormat="1" applyFont="1" applyBorder="1" applyProtection="1"/>
    <xf numFmtId="3" fontId="19" fillId="2" borderId="6" xfId="0" applyNumberFormat="1" applyFont="1" applyFill="1" applyBorder="1" applyAlignment="1" applyProtection="1">
      <alignment horizontal="center"/>
    </xf>
    <xf numFmtId="3" fontId="19" fillId="2" borderId="7" xfId="0" applyNumberFormat="1" applyFont="1" applyFill="1" applyBorder="1" applyAlignment="1" applyProtection="1">
      <alignment horizontal="center"/>
    </xf>
    <xf numFmtId="0" fontId="22" fillId="0" borderId="0" xfId="0" applyFont="1"/>
    <xf numFmtId="3" fontId="3" fillId="0" borderId="3" xfId="0" applyNumberFormat="1" applyFont="1" applyFill="1" applyBorder="1" applyAlignment="1">
      <alignment horizontal="center"/>
    </xf>
    <xf numFmtId="3" fontId="28" fillId="0" borderId="3" xfId="0" applyNumberFormat="1" applyFont="1" applyFill="1" applyBorder="1" applyAlignment="1" applyProtection="1">
      <alignment horizontal="center"/>
    </xf>
    <xf numFmtId="3" fontId="28" fillId="0" borderId="1" xfId="0" applyNumberFormat="1" applyFont="1" applyFill="1" applyBorder="1" applyAlignment="1" applyProtection="1">
      <alignment horizontal="center"/>
    </xf>
    <xf numFmtId="3" fontId="28" fillId="0" borderId="8" xfId="0" applyNumberFormat="1" applyFont="1" applyFill="1" applyBorder="1" applyAlignment="1" applyProtection="1">
      <alignment horizontal="center"/>
    </xf>
    <xf numFmtId="3" fontId="28" fillId="0" borderId="9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19" fillId="2" borderId="10" xfId="0" applyNumberFormat="1" applyFont="1" applyFill="1" applyBorder="1" applyAlignment="1" applyProtection="1">
      <alignment horizontal="center"/>
    </xf>
    <xf numFmtId="164" fontId="36" fillId="0" borderId="2" xfId="0" applyNumberFormat="1" applyFont="1" applyBorder="1" applyProtection="1"/>
    <xf numFmtId="0" fontId="7" fillId="4" borderId="4" xfId="0" applyFont="1" applyFill="1" applyBorder="1"/>
    <xf numFmtId="0" fontId="33" fillId="0" borderId="0" xfId="1"/>
    <xf numFmtId="0" fontId="37" fillId="0" borderId="0" xfId="1" applyFont="1"/>
    <xf numFmtId="0" fontId="33" fillId="0" borderId="1" xfId="1" applyBorder="1"/>
    <xf numFmtId="164" fontId="3" fillId="4" borderId="3" xfId="0" applyNumberFormat="1" applyFont="1" applyFill="1" applyBorder="1"/>
    <xf numFmtId="0" fontId="33" fillId="0" borderId="0" xfId="1" applyAlignment="1">
      <alignment horizontal="left"/>
    </xf>
    <xf numFmtId="0" fontId="33" fillId="0" borderId="1" xfId="1" applyFill="1" applyBorder="1" applyProtection="1"/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 shrinkToFit="1"/>
    </xf>
    <xf numFmtId="0" fontId="2" fillId="4" borderId="1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 shrinkToFit="1"/>
    </xf>
    <xf numFmtId="0" fontId="2" fillId="4" borderId="13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33" fillId="4" borderId="12" xfId="1" applyFill="1" applyBorder="1" applyAlignment="1">
      <alignment vertical="top" wrapText="1"/>
    </xf>
    <xf numFmtId="3" fontId="11" fillId="4" borderId="0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Protection="1"/>
    <xf numFmtId="0" fontId="33" fillId="4" borderId="14" xfId="1" applyFill="1" applyBorder="1" applyAlignment="1">
      <alignment vertical="top" wrapText="1"/>
    </xf>
    <xf numFmtId="0" fontId="2" fillId="4" borderId="15" xfId="0" applyFont="1" applyFill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Protection="1"/>
    <xf numFmtId="3" fontId="2" fillId="5" borderId="3" xfId="0" applyNumberFormat="1" applyFont="1" applyFill="1" applyBorder="1" applyAlignment="1" applyProtection="1">
      <alignment horizontal="center" vertical="center" shrinkToFit="1"/>
      <protection locked="0"/>
    </xf>
    <xf numFmtId="3" fontId="2" fillId="5" borderId="1" xfId="0" applyNumberFormat="1" applyFont="1" applyFill="1" applyBorder="1" applyAlignment="1" applyProtection="1">
      <alignment horizontal="center" vertical="center" shrinkToFit="1"/>
      <protection locked="0"/>
    </xf>
    <xf numFmtId="3" fontId="2" fillId="5" borderId="8" xfId="0" applyNumberFormat="1" applyFont="1" applyFill="1" applyBorder="1" applyAlignment="1" applyProtection="1">
      <alignment horizontal="center" vertical="center" shrinkToFit="1"/>
      <protection locked="0"/>
    </xf>
    <xf numFmtId="3" fontId="2" fillId="5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/>
    </xf>
    <xf numFmtId="0" fontId="38" fillId="4" borderId="0" xfId="1" applyFont="1" applyFill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Protection="1"/>
    <xf numFmtId="3" fontId="2" fillId="4" borderId="3" xfId="0" applyNumberFormat="1" applyFont="1" applyFill="1" applyBorder="1" applyAlignment="1">
      <alignment horizontal="center" vertical="top" wrapText="1"/>
    </xf>
    <xf numFmtId="0" fontId="19" fillId="0" borderId="3" xfId="0" applyFont="1" applyBorder="1"/>
    <xf numFmtId="0" fontId="19" fillId="0" borderId="3" xfId="0" applyFont="1" applyBorder="1" applyProtection="1"/>
    <xf numFmtId="0" fontId="19" fillId="0" borderId="4" xfId="0" applyFont="1" applyBorder="1" applyAlignment="1">
      <alignment horizontal="left" indent="1"/>
    </xf>
    <xf numFmtId="0" fontId="19" fillId="0" borderId="3" xfId="0" applyFont="1" applyBorder="1" applyAlignment="1">
      <alignment horizontal="left" indent="1"/>
    </xf>
    <xf numFmtId="0" fontId="19" fillId="4" borderId="3" xfId="0" applyFont="1" applyFill="1" applyBorder="1" applyAlignment="1">
      <alignment horizontal="center" vertical="top" wrapText="1"/>
    </xf>
    <xf numFmtId="0" fontId="35" fillId="0" borderId="1" xfId="3" applyBorder="1"/>
    <xf numFmtId="0" fontId="34" fillId="0" borderId="46" xfId="2"/>
    <xf numFmtId="0" fontId="39" fillId="0" borderId="1" xfId="3" applyFont="1" applyBorder="1"/>
    <xf numFmtId="0" fontId="19" fillId="0" borderId="1" xfId="0" applyFont="1" applyBorder="1"/>
    <xf numFmtId="0" fontId="3" fillId="2" borderId="1" xfId="0" applyFont="1" applyFill="1" applyBorder="1"/>
    <xf numFmtId="0" fontId="19" fillId="0" borderId="16" xfId="0" applyFont="1" applyBorder="1" applyAlignment="1">
      <alignment horizontal="left" indent="1"/>
    </xf>
    <xf numFmtId="0" fontId="19" fillId="0" borderId="1" xfId="0" applyFont="1" applyBorder="1" applyAlignment="1">
      <alignment horizontal="left" indent="1"/>
    </xf>
    <xf numFmtId="164" fontId="36" fillId="0" borderId="5" xfId="0" applyNumberFormat="1" applyFont="1" applyBorder="1" applyProtection="1"/>
    <xf numFmtId="0" fontId="19" fillId="4" borderId="8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top" wrapText="1"/>
    </xf>
    <xf numFmtId="3" fontId="2" fillId="4" borderId="8" xfId="0" applyNumberFormat="1" applyFont="1" applyFill="1" applyBorder="1" applyAlignment="1">
      <alignment horizontal="center" vertical="top" wrapText="1"/>
    </xf>
    <xf numFmtId="3" fontId="2" fillId="4" borderId="9" xfId="0" applyNumberFormat="1" applyFont="1" applyFill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164" fontId="2" fillId="0" borderId="17" xfId="0" applyNumberFormat="1" applyFont="1" applyBorder="1"/>
    <xf numFmtId="164" fontId="2" fillId="0" borderId="18" xfId="0" applyNumberFormat="1" applyFont="1" applyBorder="1" applyProtection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164" fontId="36" fillId="0" borderId="17" xfId="0" applyNumberFormat="1" applyFont="1" applyBorder="1" applyProtection="1"/>
    <xf numFmtId="164" fontId="36" fillId="0" borderId="18" xfId="0" applyNumberFormat="1" applyFont="1" applyBorder="1" applyProtection="1"/>
    <xf numFmtId="0" fontId="0" fillId="0" borderId="19" xfId="0" applyBorder="1"/>
    <xf numFmtId="0" fontId="0" fillId="0" borderId="0" xfId="0" applyBorder="1"/>
    <xf numFmtId="0" fontId="0" fillId="0" borderId="20" xfId="0" applyBorder="1"/>
    <xf numFmtId="164" fontId="3" fillId="4" borderId="6" xfId="0" applyNumberFormat="1" applyFont="1" applyFill="1" applyBorder="1"/>
    <xf numFmtId="164" fontId="3" fillId="4" borderId="7" xfId="0" applyNumberFormat="1" applyFont="1" applyFill="1" applyBorder="1"/>
    <xf numFmtId="164" fontId="3" fillId="4" borderId="10" xfId="0" applyNumberFormat="1" applyFont="1" applyFill="1" applyBorder="1"/>
    <xf numFmtId="164" fontId="3" fillId="4" borderId="8" xfId="0" applyNumberFormat="1" applyFont="1" applyFill="1" applyBorder="1"/>
    <xf numFmtId="164" fontId="3" fillId="4" borderId="9" xfId="0" applyNumberFormat="1" applyFont="1" applyFill="1" applyBorder="1"/>
    <xf numFmtId="0" fontId="2" fillId="0" borderId="4" xfId="0" applyFont="1" applyBorder="1" applyAlignment="1"/>
    <xf numFmtId="0" fontId="19" fillId="0" borderId="1" xfId="0" applyFont="1" applyBorder="1" applyAlignment="1"/>
    <xf numFmtId="10" fontId="2" fillId="0" borderId="3" xfId="0" applyNumberFormat="1" applyFont="1" applyBorder="1" applyProtection="1"/>
    <xf numFmtId="0" fontId="19" fillId="6" borderId="1" xfId="0" applyFont="1" applyFill="1" applyBorder="1"/>
    <xf numFmtId="0" fontId="19" fillId="6" borderId="3" xfId="0" applyFont="1" applyFill="1" applyBorder="1"/>
    <xf numFmtId="10" fontId="2" fillId="0" borderId="8" xfId="0" applyNumberFormat="1" applyFont="1" applyBorder="1" applyProtection="1"/>
    <xf numFmtId="10" fontId="2" fillId="0" borderId="9" xfId="0" applyNumberFormat="1" applyFont="1" applyBorder="1" applyProtection="1"/>
    <xf numFmtId="0" fontId="19" fillId="4" borderId="18" xfId="0" applyFont="1" applyFill="1" applyBorder="1" applyAlignment="1">
      <alignment horizontal="center" vertical="top" wrapText="1"/>
    </xf>
    <xf numFmtId="0" fontId="19" fillId="0" borderId="16" xfId="0" applyFont="1" applyBorder="1"/>
    <xf numFmtId="0" fontId="40" fillId="0" borderId="1" xfId="3" applyFont="1" applyBorder="1"/>
    <xf numFmtId="164" fontId="2" fillId="5" borderId="8" xfId="0" applyNumberFormat="1" applyFont="1" applyFill="1" applyBorder="1" applyProtection="1">
      <protection locked="0"/>
    </xf>
    <xf numFmtId="164" fontId="2" fillId="5" borderId="3" xfId="0" applyNumberFormat="1" applyFont="1" applyFill="1" applyBorder="1" applyProtection="1">
      <protection locked="0"/>
    </xf>
    <xf numFmtId="164" fontId="2" fillId="5" borderId="21" xfId="0" applyNumberFormat="1" applyFont="1" applyFill="1" applyBorder="1" applyProtection="1">
      <protection locked="0"/>
    </xf>
    <xf numFmtId="164" fontId="2" fillId="5" borderId="22" xfId="0" applyNumberFormat="1" applyFont="1" applyFill="1" applyBorder="1" applyProtection="1">
      <protection locked="0"/>
    </xf>
    <xf numFmtId="164" fontId="2" fillId="5" borderId="23" xfId="0" applyNumberFormat="1" applyFont="1" applyFill="1" applyBorder="1" applyProtection="1">
      <protection locked="0"/>
    </xf>
    <xf numFmtId="164" fontId="2" fillId="5" borderId="24" xfId="0" applyNumberFormat="1" applyFont="1" applyFill="1" applyBorder="1" applyProtection="1">
      <protection locked="0"/>
    </xf>
    <xf numFmtId="164" fontId="2" fillId="5" borderId="25" xfId="0" applyNumberFormat="1" applyFont="1" applyFill="1" applyBorder="1" applyProtection="1">
      <protection locked="0"/>
    </xf>
    <xf numFmtId="164" fontId="2" fillId="5" borderId="4" xfId="0" applyNumberFormat="1" applyFont="1" applyFill="1" applyBorder="1" applyProtection="1">
      <protection locked="0"/>
    </xf>
    <xf numFmtId="164" fontId="2" fillId="5" borderId="26" xfId="0" applyNumberFormat="1" applyFont="1" applyFill="1" applyBorder="1" applyProtection="1">
      <protection locked="0"/>
    </xf>
    <xf numFmtId="0" fontId="33" fillId="0" borderId="2" xfId="1" applyBorder="1"/>
    <xf numFmtId="0" fontId="35" fillId="0" borderId="2" xfId="3" applyBorder="1"/>
    <xf numFmtId="0" fontId="3" fillId="0" borderId="2" xfId="0" applyFont="1" applyBorder="1" applyProtection="1"/>
    <xf numFmtId="0" fontId="3" fillId="0" borderId="16" xfId="0" applyFont="1" applyBorder="1" applyAlignment="1"/>
    <xf numFmtId="0" fontId="2" fillId="5" borderId="1" xfId="0" applyFont="1" applyFill="1" applyBorder="1" applyProtection="1">
      <protection locked="0"/>
    </xf>
    <xf numFmtId="3" fontId="2" fillId="5" borderId="3" xfId="0" applyNumberFormat="1" applyFont="1" applyFill="1" applyBorder="1" applyAlignment="1" applyProtection="1">
      <alignment horizontal="center"/>
      <protection locked="0"/>
    </xf>
    <xf numFmtId="3" fontId="2" fillId="5" borderId="1" xfId="0" applyNumberFormat="1" applyFont="1" applyFill="1" applyBorder="1" applyAlignment="1" applyProtection="1">
      <alignment horizontal="center"/>
      <protection locked="0"/>
    </xf>
    <xf numFmtId="3" fontId="2" fillId="5" borderId="8" xfId="0" applyNumberFormat="1" applyFont="1" applyFill="1" applyBorder="1" applyAlignment="1" applyProtection="1">
      <alignment horizontal="center"/>
      <protection locked="0"/>
    </xf>
    <xf numFmtId="3" fontId="2" fillId="5" borderId="9" xfId="0" applyNumberFormat="1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Protection="1"/>
    <xf numFmtId="0" fontId="35" fillId="0" borderId="5" xfId="3" applyBorder="1"/>
    <xf numFmtId="3" fontId="41" fillId="0" borderId="0" xfId="0" applyNumberFormat="1" applyFont="1" applyBorder="1" applyProtection="1"/>
    <xf numFmtId="0" fontId="41" fillId="0" borderId="0" xfId="0" applyFont="1" applyBorder="1" applyProtection="1"/>
    <xf numFmtId="0" fontId="35" fillId="0" borderId="0" xfId="3" applyBorder="1"/>
    <xf numFmtId="164" fontId="2" fillId="0" borderId="0" xfId="0" applyNumberFormat="1" applyFont="1" applyBorder="1" applyProtection="1"/>
    <xf numFmtId="0" fontId="0" fillId="7" borderId="1" xfId="0" applyFill="1" applyBorder="1"/>
    <xf numFmtId="0" fontId="1" fillId="7" borderId="27" xfId="0" applyFont="1" applyFill="1" applyBorder="1" applyAlignment="1">
      <alignment horizontal="center" vertical="center" wrapText="1"/>
    </xf>
    <xf numFmtId="0" fontId="33" fillId="0" borderId="5" xfId="1" applyBorder="1"/>
    <xf numFmtId="0" fontId="33" fillId="4" borderId="1" xfId="1" applyFill="1" applyBorder="1"/>
    <xf numFmtId="165" fontId="19" fillId="5" borderId="3" xfId="0" applyNumberFormat="1" applyFont="1" applyFill="1" applyBorder="1" applyAlignment="1" applyProtection="1">
      <alignment horizontal="right"/>
      <protection locked="0"/>
    </xf>
    <xf numFmtId="3" fontId="2" fillId="5" borderId="4" xfId="0" applyNumberFormat="1" applyFont="1" applyFill="1" applyBorder="1" applyAlignment="1" applyProtection="1">
      <alignment horizontal="center" vertical="top" wrapText="1"/>
      <protection locked="0"/>
    </xf>
    <xf numFmtId="3" fontId="2" fillId="5" borderId="3" xfId="0" applyNumberFormat="1" applyFont="1" applyFill="1" applyBorder="1" applyAlignment="1" applyProtection="1">
      <alignment horizontal="center" vertical="top" wrapText="1"/>
      <protection locked="0"/>
    </xf>
    <xf numFmtId="3" fontId="2" fillId="5" borderId="9" xfId="0" applyNumberFormat="1" applyFont="1" applyFill="1" applyBorder="1" applyAlignment="1" applyProtection="1">
      <alignment horizontal="center" vertical="top" wrapText="1"/>
      <protection locked="0"/>
    </xf>
    <xf numFmtId="3" fontId="2" fillId="4" borderId="3" xfId="0" applyNumberFormat="1" applyFont="1" applyFill="1" applyBorder="1" applyAlignment="1" applyProtection="1">
      <alignment horizontal="center" vertical="top" wrapText="1"/>
    </xf>
    <xf numFmtId="164" fontId="2" fillId="0" borderId="5" xfId="0" applyNumberFormat="1" applyFont="1" applyBorder="1" applyProtection="1"/>
    <xf numFmtId="0" fontId="1" fillId="7" borderId="1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164" fontId="2" fillId="0" borderId="19" xfId="0" applyNumberFormat="1" applyFont="1" applyBorder="1" applyProtection="1"/>
    <xf numFmtId="164" fontId="2" fillId="0" borderId="20" xfId="0" applyNumberFormat="1" applyFont="1" applyBorder="1" applyProtection="1"/>
    <xf numFmtId="164" fontId="27" fillId="0" borderId="17" xfId="0" applyNumberFormat="1" applyFont="1" applyBorder="1" applyProtection="1"/>
    <xf numFmtId="164" fontId="27" fillId="0" borderId="18" xfId="0" applyNumberFormat="1" applyFont="1" applyBorder="1" applyProtection="1"/>
    <xf numFmtId="164" fontId="2" fillId="0" borderId="17" xfId="0" applyNumberFormat="1" applyFont="1" applyBorder="1" applyProtection="1"/>
    <xf numFmtId="164" fontId="2" fillId="0" borderId="8" xfId="0" applyNumberFormat="1" applyFont="1" applyBorder="1" applyProtection="1"/>
    <xf numFmtId="164" fontId="2" fillId="0" borderId="9" xfId="0" applyNumberFormat="1" applyFont="1" applyBorder="1" applyProtection="1"/>
    <xf numFmtId="0" fontId="33" fillId="0" borderId="28" xfId="1" applyBorder="1"/>
    <xf numFmtId="3" fontId="2" fillId="5" borderId="4" xfId="0" applyNumberFormat="1" applyFont="1" applyFill="1" applyBorder="1" applyAlignment="1" applyProtection="1">
      <alignment horizontal="center"/>
      <protection locked="0"/>
    </xf>
    <xf numFmtId="165" fontId="19" fillId="5" borderId="8" xfId="0" applyNumberFormat="1" applyFont="1" applyFill="1" applyBorder="1" applyAlignment="1" applyProtection="1">
      <alignment horizontal="right"/>
      <protection locked="0"/>
    </xf>
    <xf numFmtId="165" fontId="19" fillId="5" borderId="9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wrapText="1"/>
    </xf>
    <xf numFmtId="0" fontId="2" fillId="0" borderId="19" xfId="0" applyFont="1" applyBorder="1"/>
    <xf numFmtId="0" fontId="2" fillId="0" borderId="0" xfId="0" applyFont="1" applyBorder="1"/>
    <xf numFmtId="0" fontId="2" fillId="0" borderId="20" xfId="0" applyFont="1" applyBorder="1"/>
    <xf numFmtId="164" fontId="2" fillId="5" borderId="9" xfId="0" applyNumberFormat="1" applyFont="1" applyFill="1" applyBorder="1" applyProtection="1">
      <protection locked="0"/>
    </xf>
    <xf numFmtId="164" fontId="2" fillId="0" borderId="29" xfId="0" applyNumberFormat="1" applyFont="1" applyBorder="1"/>
    <xf numFmtId="164" fontId="2" fillId="0" borderId="30" xfId="0" applyNumberFormat="1" applyFont="1" applyBorder="1" applyProtection="1"/>
    <xf numFmtId="0" fontId="2" fillId="0" borderId="1" xfId="0" applyFont="1" applyBorder="1" applyAlignment="1">
      <alignment horizontal="left" indent="1"/>
    </xf>
    <xf numFmtId="3" fontId="2" fillId="4" borderId="8" xfId="0" applyNumberFormat="1" applyFont="1" applyFill="1" applyBorder="1" applyAlignment="1" applyProtection="1">
      <alignment horizontal="center" vertical="top" wrapText="1"/>
    </xf>
    <xf numFmtId="3" fontId="2" fillId="4" borderId="9" xfId="0" applyNumberFormat="1" applyFont="1" applyFill="1" applyBorder="1" applyAlignment="1" applyProtection="1">
      <alignment horizontal="center" vertical="top" wrapText="1"/>
    </xf>
    <xf numFmtId="164" fontId="2" fillId="4" borderId="8" xfId="0" applyNumberFormat="1" applyFont="1" applyFill="1" applyBorder="1" applyProtection="1"/>
    <xf numFmtId="164" fontId="2" fillId="4" borderId="9" xfId="0" applyNumberFormat="1" applyFont="1" applyFill="1" applyBorder="1" applyProtection="1"/>
    <xf numFmtId="0" fontId="35" fillId="0" borderId="0" xfId="3"/>
    <xf numFmtId="0" fontId="42" fillId="0" borderId="0" xfId="0" applyFont="1"/>
    <xf numFmtId="0" fontId="1" fillId="0" borderId="0" xfId="0" applyFont="1"/>
    <xf numFmtId="0" fontId="43" fillId="8" borderId="31" xfId="0" applyFont="1" applyFill="1" applyBorder="1"/>
    <xf numFmtId="0" fontId="0" fillId="8" borderId="32" xfId="0" applyFill="1" applyBorder="1"/>
    <xf numFmtId="0" fontId="0" fillId="8" borderId="33" xfId="0" applyFill="1" applyBorder="1"/>
    <xf numFmtId="0" fontId="0" fillId="8" borderId="19" xfId="0" applyFill="1" applyBorder="1"/>
    <xf numFmtId="0" fontId="44" fillId="8" borderId="0" xfId="0" applyFont="1" applyFill="1" applyBorder="1"/>
    <xf numFmtId="4" fontId="44" fillId="8" borderId="0" xfId="0" applyNumberFormat="1" applyFont="1" applyFill="1" applyBorder="1"/>
    <xf numFmtId="0" fontId="43" fillId="8" borderId="0" xfId="0" applyFont="1" applyFill="1" applyBorder="1"/>
    <xf numFmtId="0" fontId="0" fillId="8" borderId="20" xfId="0" applyFill="1" applyBorder="1"/>
    <xf numFmtId="0" fontId="44" fillId="8" borderId="19" xfId="0" applyFont="1" applyFill="1" applyBorder="1"/>
    <xf numFmtId="0" fontId="0" fillId="8" borderId="0" xfId="0" applyFill="1" applyBorder="1"/>
    <xf numFmtId="0" fontId="44" fillId="8" borderId="34" xfId="0" applyFont="1" applyFill="1" applyBorder="1"/>
    <xf numFmtId="0" fontId="0" fillId="8" borderId="35" xfId="0" applyFill="1" applyBorder="1"/>
    <xf numFmtId="0" fontId="44" fillId="8" borderId="35" xfId="0" applyFont="1" applyFill="1" applyBorder="1"/>
    <xf numFmtId="4" fontId="44" fillId="8" borderId="35" xfId="0" applyNumberFormat="1" applyFont="1" applyFill="1" applyBorder="1"/>
    <xf numFmtId="0" fontId="0" fillId="8" borderId="36" xfId="0" applyFill="1" applyBorder="1"/>
    <xf numFmtId="0" fontId="19" fillId="7" borderId="1" xfId="0" applyFont="1" applyFill="1" applyBorder="1"/>
    <xf numFmtId="0" fontId="35" fillId="7" borderId="1" xfId="3" applyFill="1" applyBorder="1"/>
    <xf numFmtId="3" fontId="2" fillId="4" borderId="27" xfId="0" applyNumberFormat="1" applyFont="1" applyFill="1" applyBorder="1" applyAlignment="1">
      <alignment horizontal="center" vertical="top" wrapText="1"/>
    </xf>
    <xf numFmtId="0" fontId="19" fillId="4" borderId="27" xfId="0" applyFont="1" applyFill="1" applyBorder="1" applyAlignment="1">
      <alignment horizontal="center" vertical="top" wrapText="1"/>
    </xf>
    <xf numFmtId="164" fontId="2" fillId="0" borderId="2" xfId="0" applyNumberFormat="1" applyFont="1" applyBorder="1"/>
    <xf numFmtId="165" fontId="19" fillId="5" borderId="27" xfId="0" applyNumberFormat="1" applyFont="1" applyFill="1" applyBorder="1" applyAlignment="1" applyProtection="1">
      <alignment horizontal="right"/>
      <protection locked="0"/>
    </xf>
    <xf numFmtId="164" fontId="3" fillId="4" borderId="27" xfId="0" applyNumberFormat="1" applyFont="1" applyFill="1" applyBorder="1"/>
    <xf numFmtId="164" fontId="3" fillId="2" borderId="27" xfId="0" applyNumberFormat="1" applyFont="1" applyFill="1" applyBorder="1"/>
    <xf numFmtId="10" fontId="2" fillId="0" borderId="27" xfId="0" applyNumberFormat="1" applyFont="1" applyBorder="1" applyProtection="1"/>
    <xf numFmtId="164" fontId="2" fillId="5" borderId="15" xfId="0" applyNumberFormat="1" applyFont="1" applyFill="1" applyBorder="1" applyProtection="1">
      <protection locked="0"/>
    </xf>
    <xf numFmtId="164" fontId="3" fillId="4" borderId="37" xfId="0" applyNumberFormat="1" applyFont="1" applyFill="1" applyBorder="1"/>
    <xf numFmtId="0" fontId="45" fillId="0" borderId="0" xfId="0" applyFont="1"/>
    <xf numFmtId="0" fontId="32" fillId="0" borderId="0" xfId="0" applyFont="1" applyBorder="1" applyAlignment="1">
      <alignment wrapText="1"/>
    </xf>
    <xf numFmtId="3" fontId="2" fillId="4" borderId="3" xfId="0" applyNumberFormat="1" applyFont="1" applyFill="1" applyBorder="1" applyAlignment="1" applyProtection="1">
      <alignment horizontal="center"/>
    </xf>
    <xf numFmtId="167" fontId="2" fillId="0" borderId="4" xfId="0" applyNumberFormat="1" applyFont="1" applyBorder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167" fontId="3" fillId="4" borderId="27" xfId="0" applyNumberFormat="1" applyFont="1" applyFill="1" applyBorder="1" applyAlignment="1" applyProtection="1">
      <alignment horizontal="center"/>
    </xf>
    <xf numFmtId="167" fontId="2" fillId="7" borderId="8" xfId="0" applyNumberFormat="1" applyFont="1" applyFill="1" applyBorder="1" applyAlignment="1">
      <alignment horizontal="center"/>
    </xf>
    <xf numFmtId="167" fontId="2" fillId="7" borderId="3" xfId="0" applyNumberFormat="1" applyFont="1" applyFill="1" applyBorder="1" applyAlignment="1">
      <alignment horizontal="center"/>
    </xf>
    <xf numFmtId="167" fontId="2" fillId="7" borderId="9" xfId="0" applyNumberFormat="1" applyFont="1" applyFill="1" applyBorder="1" applyAlignment="1">
      <alignment horizontal="center"/>
    </xf>
    <xf numFmtId="167" fontId="2" fillId="4" borderId="3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167" fontId="2" fillId="4" borderId="8" xfId="0" applyNumberFormat="1" applyFont="1" applyFill="1" applyBorder="1" applyAlignment="1" applyProtection="1">
      <alignment horizontal="center" vertical="top" wrapText="1"/>
    </xf>
    <xf numFmtId="167" fontId="2" fillId="4" borderId="3" xfId="0" applyNumberFormat="1" applyFont="1" applyFill="1" applyBorder="1" applyAlignment="1" applyProtection="1">
      <alignment horizontal="center" vertical="top" wrapText="1"/>
    </xf>
    <xf numFmtId="167" fontId="2" fillId="4" borderId="9" xfId="0" applyNumberFormat="1" applyFont="1" applyFill="1" applyBorder="1" applyAlignment="1" applyProtection="1">
      <alignment horizontal="center" vertical="top" wrapText="1"/>
    </xf>
    <xf numFmtId="167" fontId="46" fillId="4" borderId="27" xfId="0" applyNumberFormat="1" applyFont="1" applyFill="1" applyBorder="1" applyAlignment="1" applyProtection="1">
      <alignment horizontal="center"/>
    </xf>
    <xf numFmtId="165" fontId="0" fillId="5" borderId="3" xfId="0" applyNumberFormat="1" applyFill="1" applyBorder="1" applyProtection="1">
      <protection locked="0"/>
    </xf>
    <xf numFmtId="165" fontId="19" fillId="7" borderId="3" xfId="0" applyNumberFormat="1" applyFont="1" applyFill="1" applyBorder="1" applyAlignment="1">
      <alignment horizontal="right"/>
    </xf>
    <xf numFmtId="165" fontId="0" fillId="0" borderId="3" xfId="0" applyNumberFormat="1" applyBorder="1"/>
    <xf numFmtId="165" fontId="2" fillId="7" borderId="3" xfId="0" applyNumberFormat="1" applyFont="1" applyFill="1" applyBorder="1" applyAlignment="1">
      <alignment horizontal="right"/>
    </xf>
    <xf numFmtId="165" fontId="0" fillId="0" borderId="0" xfId="0" applyNumberFormat="1"/>
    <xf numFmtId="165" fontId="19" fillId="0" borderId="3" xfId="0" applyNumberFormat="1" applyFont="1" applyBorder="1" applyAlignment="1">
      <alignment horizontal="right"/>
    </xf>
    <xf numFmtId="165" fontId="19" fillId="0" borderId="8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 horizontal="right"/>
    </xf>
    <xf numFmtId="165" fontId="19" fillId="7" borderId="8" xfId="0" applyNumberFormat="1" applyFont="1" applyFill="1" applyBorder="1" applyAlignment="1">
      <alignment horizontal="right"/>
    </xf>
    <xf numFmtId="165" fontId="19" fillId="0" borderId="1" xfId="0" applyNumberFormat="1" applyFont="1" applyBorder="1" applyAlignment="1">
      <alignment horizontal="right"/>
    </xf>
    <xf numFmtId="3" fontId="36" fillId="0" borderId="0" xfId="0" applyNumberFormat="1" applyFont="1"/>
    <xf numFmtId="167" fontId="36" fillId="0" borderId="0" xfId="0" applyNumberFormat="1" applyFont="1"/>
    <xf numFmtId="164" fontId="19" fillId="4" borderId="25" xfId="0" applyNumberFormat="1" applyFont="1" applyFill="1" applyBorder="1" applyProtection="1"/>
    <xf numFmtId="165" fontId="19" fillId="6" borderId="3" xfId="0" applyNumberFormat="1" applyFont="1" applyFill="1" applyBorder="1" applyAlignment="1">
      <alignment horizontal="right"/>
    </xf>
    <xf numFmtId="165" fontId="47" fillId="0" borderId="0" xfId="0" applyNumberFormat="1" applyFont="1"/>
    <xf numFmtId="4" fontId="47" fillId="0" borderId="0" xfId="0" applyNumberFormat="1" applyFont="1" applyAlignment="1">
      <alignment horizontal="right"/>
    </xf>
    <xf numFmtId="165" fontId="41" fillId="0" borderId="0" xfId="0" applyNumberFormat="1" applyFont="1" applyBorder="1" applyProtection="1"/>
    <xf numFmtId="165" fontId="3" fillId="0" borderId="2" xfId="0" applyNumberFormat="1" applyFont="1" applyBorder="1" applyProtection="1"/>
    <xf numFmtId="165" fontId="27" fillId="0" borderId="17" xfId="0" applyNumberFormat="1" applyFont="1" applyBorder="1" applyProtection="1"/>
    <xf numFmtId="165" fontId="27" fillId="0" borderId="2" xfId="0" applyNumberFormat="1" applyFont="1" applyBorder="1" applyProtection="1"/>
    <xf numFmtId="165" fontId="27" fillId="0" borderId="18" xfId="0" applyNumberFormat="1" applyFont="1" applyBorder="1" applyProtection="1"/>
    <xf numFmtId="165" fontId="19" fillId="7" borderId="9" xfId="0" applyNumberFormat="1" applyFont="1" applyFill="1" applyBorder="1" applyAlignment="1">
      <alignment horizontal="right"/>
    </xf>
    <xf numFmtId="0" fontId="41" fillId="0" borderId="0" xfId="0" applyFont="1" applyBorder="1" applyAlignment="1" applyProtection="1">
      <alignment horizontal="right"/>
    </xf>
    <xf numFmtId="164" fontId="3" fillId="4" borderId="17" xfId="0" applyNumberFormat="1" applyFont="1" applyFill="1" applyBorder="1"/>
    <xf numFmtId="0" fontId="1" fillId="6" borderId="0" xfId="0" applyFont="1" applyFill="1"/>
    <xf numFmtId="165" fontId="19" fillId="5" borderId="1" xfId="0" applyNumberFormat="1" applyFont="1" applyFill="1" applyBorder="1" applyAlignment="1" applyProtection="1">
      <alignment horizontal="right"/>
      <protection locked="0"/>
    </xf>
    <xf numFmtId="165" fontId="19" fillId="7" borderId="27" xfId="0" applyNumberFormat="1" applyFont="1" applyFill="1" applyBorder="1" applyAlignment="1">
      <alignment horizontal="right"/>
    </xf>
    <xf numFmtId="0" fontId="19" fillId="9" borderId="1" xfId="0" applyFont="1" applyFill="1" applyBorder="1"/>
    <xf numFmtId="165" fontId="2" fillId="9" borderId="3" xfId="0" applyNumberFormat="1" applyFont="1" applyFill="1" applyBorder="1" applyAlignment="1">
      <alignment horizontal="right"/>
    </xf>
    <xf numFmtId="0" fontId="34" fillId="9" borderId="46" xfId="2" applyFill="1"/>
    <xf numFmtId="0" fontId="19" fillId="9" borderId="3" xfId="0" applyFont="1" applyFill="1" applyBorder="1"/>
    <xf numFmtId="0" fontId="1" fillId="0" borderId="0" xfId="0" applyFont="1" applyBorder="1"/>
    <xf numFmtId="164" fontId="2" fillId="10" borderId="0" xfId="0" applyNumberFormat="1" applyFont="1" applyFill="1" applyBorder="1" applyProtection="1"/>
    <xf numFmtId="166" fontId="2" fillId="10" borderId="0" xfId="0" applyNumberFormat="1" applyFont="1" applyFill="1" applyBorder="1" applyProtection="1"/>
    <xf numFmtId="165" fontId="19" fillId="7" borderId="25" xfId="0" applyNumberFormat="1" applyFont="1" applyFill="1" applyBorder="1" applyAlignment="1">
      <alignment horizontal="right"/>
    </xf>
    <xf numFmtId="165" fontId="19" fillId="7" borderId="4" xfId="0" applyNumberFormat="1" applyFont="1" applyFill="1" applyBorder="1" applyAlignment="1">
      <alignment horizontal="right"/>
    </xf>
    <xf numFmtId="165" fontId="19" fillId="7" borderId="26" xfId="0" applyNumberFormat="1" applyFont="1" applyFill="1" applyBorder="1" applyAlignment="1">
      <alignment horizontal="right"/>
    </xf>
    <xf numFmtId="165" fontId="19" fillId="0" borderId="3" xfId="0" applyNumberFormat="1" applyFont="1" applyBorder="1" applyAlignment="1">
      <alignment horizontal="center"/>
    </xf>
    <xf numFmtId="164" fontId="19" fillId="4" borderId="3" xfId="0" applyNumberFormat="1" applyFont="1" applyFill="1" applyBorder="1" applyProtection="1"/>
    <xf numFmtId="165" fontId="19" fillId="0" borderId="8" xfId="0" applyNumberFormat="1" applyFont="1" applyBorder="1" applyProtection="1"/>
    <xf numFmtId="165" fontId="19" fillId="0" borderId="3" xfId="0" applyNumberFormat="1" applyFont="1" applyBorder="1" applyProtection="1"/>
    <xf numFmtId="165" fontId="19" fillId="0" borderId="9" xfId="0" applyNumberFormat="1" applyFont="1" applyBorder="1" applyProtection="1"/>
    <xf numFmtId="164" fontId="19" fillId="0" borderId="8" xfId="0" applyNumberFormat="1" applyFont="1" applyBorder="1" applyProtection="1"/>
    <xf numFmtId="164" fontId="19" fillId="0" borderId="3" xfId="0" applyNumberFormat="1" applyFont="1" applyBorder="1" applyProtection="1"/>
    <xf numFmtId="164" fontId="19" fillId="0" borderId="9" xfId="0" applyNumberFormat="1" applyFont="1" applyBorder="1" applyProtection="1"/>
    <xf numFmtId="165" fontId="19" fillId="7" borderId="1" xfId="0" applyNumberFormat="1" applyFont="1" applyFill="1" applyBorder="1" applyAlignment="1">
      <alignment horizontal="right"/>
    </xf>
    <xf numFmtId="3" fontId="2" fillId="5" borderId="16" xfId="0" applyNumberFormat="1" applyFont="1" applyFill="1" applyBorder="1" applyAlignment="1" applyProtection="1">
      <alignment horizontal="center"/>
      <protection locked="0"/>
    </xf>
    <xf numFmtId="165" fontId="19" fillId="0" borderId="1" xfId="0" applyNumberFormat="1" applyFont="1" applyBorder="1" applyAlignment="1">
      <alignment horizontal="center"/>
    </xf>
    <xf numFmtId="165" fontId="2" fillId="7" borderId="1" xfId="0" applyNumberFormat="1" applyFont="1" applyFill="1" applyBorder="1" applyAlignment="1">
      <alignment horizontal="right"/>
    </xf>
    <xf numFmtId="167" fontId="46" fillId="4" borderId="8" xfId="0" applyNumberFormat="1" applyFont="1" applyFill="1" applyBorder="1" applyAlignment="1" applyProtection="1">
      <alignment horizontal="center"/>
    </xf>
    <xf numFmtId="167" fontId="46" fillId="4" borderId="18" xfId="0" applyNumberFormat="1" applyFont="1" applyFill="1" applyBorder="1" applyAlignment="1" applyProtection="1">
      <alignment horizontal="center"/>
    </xf>
    <xf numFmtId="167" fontId="3" fillId="4" borderId="8" xfId="0" applyNumberFormat="1" applyFont="1" applyFill="1" applyBorder="1" applyAlignment="1" applyProtection="1">
      <alignment horizontal="center"/>
    </xf>
    <xf numFmtId="167" fontId="3" fillId="4" borderId="18" xfId="0" applyNumberFormat="1" applyFont="1" applyFill="1" applyBorder="1" applyAlignment="1" applyProtection="1">
      <alignment horizontal="center"/>
    </xf>
    <xf numFmtId="165" fontId="19" fillId="0" borderId="8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 horizontal="center"/>
    </xf>
    <xf numFmtId="3" fontId="41" fillId="0" borderId="19" xfId="0" applyNumberFormat="1" applyFont="1" applyBorder="1" applyProtection="1"/>
    <xf numFmtId="3" fontId="41" fillId="0" borderId="20" xfId="0" applyNumberFormat="1" applyFont="1" applyBorder="1" applyProtection="1"/>
    <xf numFmtId="164" fontId="19" fillId="4" borderId="8" xfId="0" applyNumberFormat="1" applyFont="1" applyFill="1" applyBorder="1" applyProtection="1"/>
    <xf numFmtId="164" fontId="19" fillId="4" borderId="9" xfId="0" applyNumberFormat="1" applyFont="1" applyFill="1" applyBorder="1" applyProtection="1"/>
    <xf numFmtId="164" fontId="19" fillId="4" borderId="38" xfId="0" applyNumberFormat="1" applyFont="1" applyFill="1" applyBorder="1" applyProtection="1"/>
    <xf numFmtId="164" fontId="2" fillId="0" borderId="39" xfId="0" applyNumberFormat="1" applyFont="1" applyBorder="1" applyProtection="1"/>
    <xf numFmtId="165" fontId="2" fillId="7" borderId="6" xfId="0" applyNumberFormat="1" applyFont="1" applyFill="1" applyBorder="1" applyAlignment="1">
      <alignment horizontal="right"/>
    </xf>
    <xf numFmtId="165" fontId="2" fillId="7" borderId="7" xfId="0" applyNumberFormat="1" applyFont="1" applyFill="1" applyBorder="1" applyAlignment="1">
      <alignment horizontal="right"/>
    </xf>
    <xf numFmtId="165" fontId="2" fillId="7" borderId="10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 vertical="top" wrapText="1"/>
    </xf>
    <xf numFmtId="167" fontId="2" fillId="4" borderId="1" xfId="0" applyNumberFormat="1" applyFont="1" applyFill="1" applyBorder="1" applyAlignment="1">
      <alignment horizontal="center" vertical="top" wrapText="1"/>
    </xf>
    <xf numFmtId="167" fontId="2" fillId="7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3" fillId="4" borderId="1" xfId="0" applyNumberFormat="1" applyFont="1" applyFill="1" applyBorder="1"/>
    <xf numFmtId="164" fontId="2" fillId="5" borderId="40" xfId="0" applyNumberFormat="1" applyFont="1" applyFill="1" applyBorder="1" applyProtection="1">
      <protection locked="0"/>
    </xf>
    <xf numFmtId="10" fontId="2" fillId="0" borderId="1" xfId="0" applyNumberFormat="1" applyFont="1" applyBorder="1" applyProtection="1"/>
    <xf numFmtId="164" fontId="2" fillId="5" borderId="16" xfId="0" applyNumberFormat="1" applyFont="1" applyFill="1" applyBorder="1" applyProtection="1">
      <protection locked="0"/>
    </xf>
    <xf numFmtId="164" fontId="3" fillId="4" borderId="41" xfId="0" applyNumberFormat="1" applyFont="1" applyFill="1" applyBorder="1"/>
    <xf numFmtId="167" fontId="2" fillId="4" borderId="8" xfId="0" applyNumberFormat="1" applyFont="1" applyFill="1" applyBorder="1" applyAlignment="1">
      <alignment horizontal="center" vertical="top" wrapText="1"/>
    </xf>
    <xf numFmtId="167" fontId="2" fillId="4" borderId="9" xfId="0" applyNumberFormat="1" applyFont="1" applyFill="1" applyBorder="1" applyAlignment="1">
      <alignment horizontal="center" vertical="top" wrapText="1"/>
    </xf>
    <xf numFmtId="164" fontId="3" fillId="4" borderId="39" xfId="0" applyNumberFormat="1" applyFont="1" applyFill="1" applyBorder="1"/>
    <xf numFmtId="0" fontId="19" fillId="4" borderId="1" xfId="0" applyFont="1" applyFill="1" applyBorder="1" applyAlignment="1">
      <alignment horizontal="center" vertical="top" wrapText="1"/>
    </xf>
    <xf numFmtId="167" fontId="2" fillId="4" borderId="27" xfId="0" applyNumberFormat="1" applyFont="1" applyFill="1" applyBorder="1" applyAlignment="1">
      <alignment horizontal="center" vertical="top" wrapText="1"/>
    </xf>
    <xf numFmtId="167" fontId="2" fillId="7" borderId="27" xfId="0" applyNumberFormat="1" applyFont="1" applyFill="1" applyBorder="1" applyAlignment="1">
      <alignment horizontal="center"/>
    </xf>
    <xf numFmtId="0" fontId="2" fillId="11" borderId="5" xfId="0" applyFont="1" applyFill="1" applyBorder="1" applyProtection="1">
      <protection locked="0"/>
    </xf>
    <xf numFmtId="165" fontId="19" fillId="4" borderId="3" xfId="0" applyNumberFormat="1" applyFont="1" applyFill="1" applyBorder="1" applyAlignment="1" applyProtection="1">
      <alignment horizontal="right"/>
    </xf>
    <xf numFmtId="165" fontId="19" fillId="4" borderId="8" xfId="0" applyNumberFormat="1" applyFont="1" applyFill="1" applyBorder="1" applyAlignment="1" applyProtection="1">
      <alignment horizontal="right"/>
    </xf>
    <xf numFmtId="165" fontId="19" fillId="4" borderId="39" xfId="0" applyNumberFormat="1" applyFont="1" applyFill="1" applyBorder="1" applyAlignment="1" applyProtection="1">
      <alignment horizontal="right"/>
    </xf>
    <xf numFmtId="165" fontId="19" fillId="4" borderId="27" xfId="0" applyNumberFormat="1" applyFont="1" applyFill="1" applyBorder="1" applyAlignment="1" applyProtection="1">
      <alignment horizontal="right"/>
    </xf>
    <xf numFmtId="165" fontId="19" fillId="4" borderId="17" xfId="0" applyNumberFormat="1" applyFont="1" applyFill="1" applyBorder="1" applyAlignment="1" applyProtection="1">
      <alignment horizontal="right"/>
    </xf>
    <xf numFmtId="165" fontId="19" fillId="4" borderId="1" xfId="0" applyNumberFormat="1" applyFont="1" applyFill="1" applyBorder="1" applyAlignment="1" applyProtection="1">
      <alignment horizontal="right"/>
    </xf>
    <xf numFmtId="165" fontId="19" fillId="4" borderId="9" xfId="0" applyNumberFormat="1" applyFont="1" applyFill="1" applyBorder="1" applyAlignment="1" applyProtection="1">
      <alignment horizontal="right"/>
    </xf>
    <xf numFmtId="164" fontId="2" fillId="4" borderId="27" xfId="0" applyNumberFormat="1" applyFont="1" applyFill="1" applyBorder="1" applyProtection="1"/>
    <xf numFmtId="164" fontId="2" fillId="4" borderId="1" xfId="0" applyNumberFormat="1" applyFont="1" applyFill="1" applyBorder="1" applyProtection="1"/>
    <xf numFmtId="0" fontId="19" fillId="4" borderId="11" xfId="0" applyFont="1" applyFill="1" applyBorder="1" applyAlignment="1" applyProtection="1">
      <alignment horizontal="center" vertical="top" wrapText="1"/>
    </xf>
    <xf numFmtId="0" fontId="19" fillId="4" borderId="12" xfId="0" applyFont="1" applyFill="1" applyBorder="1" applyAlignment="1" applyProtection="1">
      <alignment horizontal="center" vertical="top" wrapText="1"/>
    </xf>
    <xf numFmtId="0" fontId="19" fillId="4" borderId="13" xfId="0" applyFont="1" applyFill="1" applyBorder="1" applyAlignment="1" applyProtection="1">
      <alignment horizontal="center" vertical="top" wrapText="1"/>
    </xf>
    <xf numFmtId="167" fontId="2" fillId="7" borderId="8" xfId="0" applyNumberFormat="1" applyFont="1" applyFill="1" applyBorder="1" applyAlignment="1" applyProtection="1">
      <alignment horizontal="center"/>
    </xf>
    <xf numFmtId="167" fontId="2" fillId="7" borderId="3" xfId="0" applyNumberFormat="1" applyFont="1" applyFill="1" applyBorder="1" applyAlignment="1" applyProtection="1">
      <alignment horizontal="center"/>
    </xf>
    <xf numFmtId="167" fontId="2" fillId="7" borderId="9" xfId="0" applyNumberFormat="1" applyFont="1" applyFill="1" applyBorder="1" applyAlignment="1" applyProtection="1">
      <alignment horizontal="center"/>
    </xf>
    <xf numFmtId="0" fontId="2" fillId="0" borderId="19" xfId="0" applyFont="1" applyBorder="1" applyProtection="1"/>
    <xf numFmtId="0" fontId="2" fillId="0" borderId="0" xfId="0" applyFont="1" applyBorder="1" applyProtection="1"/>
    <xf numFmtId="0" fontId="2" fillId="0" borderId="20" xfId="0" applyFont="1" applyBorder="1" applyProtection="1"/>
    <xf numFmtId="164" fontId="3" fillId="4" borderId="3" xfId="0" applyNumberFormat="1" applyFont="1" applyFill="1" applyBorder="1" applyProtection="1"/>
    <xf numFmtId="164" fontId="2" fillId="0" borderId="29" xfId="0" applyNumberFormat="1" applyFont="1" applyBorder="1" applyProtection="1"/>
    <xf numFmtId="165" fontId="19" fillId="7" borderId="3" xfId="0" applyNumberFormat="1" applyFont="1" applyFill="1" applyBorder="1" applyAlignment="1" applyProtection="1">
      <alignment horizontal="right"/>
    </xf>
    <xf numFmtId="164" fontId="3" fillId="4" borderId="8" xfId="0" applyNumberFormat="1" applyFont="1" applyFill="1" applyBorder="1" applyProtection="1"/>
    <xf numFmtId="164" fontId="3" fillId="2" borderId="8" xfId="0" applyNumberFormat="1" applyFont="1" applyFill="1" applyBorder="1" applyProtection="1"/>
    <xf numFmtId="164" fontId="3" fillId="2" borderId="3" xfId="0" applyNumberFormat="1" applyFont="1" applyFill="1" applyBorder="1" applyProtection="1"/>
    <xf numFmtId="164" fontId="3" fillId="2" borderId="9" xfId="0" applyNumberFormat="1" applyFont="1" applyFill="1" applyBorder="1" applyProtection="1"/>
    <xf numFmtId="164" fontId="3" fillId="4" borderId="9" xfId="0" applyNumberFormat="1" applyFont="1" applyFill="1" applyBorder="1" applyProtection="1"/>
    <xf numFmtId="164" fontId="3" fillId="4" borderId="6" xfId="0" applyNumberFormat="1" applyFont="1" applyFill="1" applyBorder="1" applyProtection="1"/>
    <xf numFmtId="164" fontId="3" fillId="4" borderId="7" xfId="0" applyNumberFormat="1" applyFont="1" applyFill="1" applyBorder="1" applyProtection="1"/>
    <xf numFmtId="164" fontId="3" fillId="4" borderId="10" xfId="0" applyNumberFormat="1" applyFont="1" applyFill="1" applyBorder="1" applyProtection="1"/>
    <xf numFmtId="0" fontId="48" fillId="0" borderId="3" xfId="0" applyFont="1" applyBorder="1" applyAlignment="1">
      <alignment horizontal="center"/>
    </xf>
    <xf numFmtId="0" fontId="2" fillId="0" borderId="3" xfId="0" applyFont="1" applyBorder="1"/>
    <xf numFmtId="3" fontId="2" fillId="12" borderId="3" xfId="0" applyNumberFormat="1" applyFont="1" applyFill="1" applyBorder="1" applyAlignment="1" applyProtection="1">
      <alignment horizontal="center" vertical="center" shrinkToFit="1"/>
    </xf>
    <xf numFmtId="3" fontId="2" fillId="12" borderId="1" xfId="0" applyNumberFormat="1" applyFont="1" applyFill="1" applyBorder="1" applyAlignment="1" applyProtection="1">
      <alignment horizontal="center" vertical="center" shrinkToFit="1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2" fillId="0" borderId="3" xfId="0" applyFont="1" applyFill="1" applyBorder="1" applyProtection="1">
      <protection locked="0"/>
    </xf>
    <xf numFmtId="3" fontId="2" fillId="5" borderId="15" xfId="0" applyNumberFormat="1" applyFont="1" applyFill="1" applyBorder="1" applyAlignment="1" applyProtection="1">
      <alignment horizontal="center" vertical="top" wrapText="1"/>
      <protection locked="0"/>
    </xf>
    <xf numFmtId="3" fontId="2" fillId="5" borderId="27" xfId="0" applyNumberFormat="1" applyFont="1" applyFill="1" applyBorder="1" applyAlignment="1" applyProtection="1">
      <alignment horizontal="center" vertical="top" wrapText="1"/>
      <protection locked="0"/>
    </xf>
    <xf numFmtId="164" fontId="2" fillId="5" borderId="27" xfId="0" applyNumberFormat="1" applyFont="1" applyFill="1" applyBorder="1" applyProtection="1">
      <protection locked="0"/>
    </xf>
    <xf numFmtId="164" fontId="2" fillId="0" borderId="5" xfId="0" applyNumberFormat="1" applyFont="1" applyBorder="1"/>
    <xf numFmtId="3" fontId="2" fillId="5" borderId="25" xfId="0" applyNumberFormat="1" applyFont="1" applyFill="1" applyBorder="1" applyAlignment="1" applyProtection="1">
      <alignment horizontal="center" vertical="top" wrapText="1"/>
      <protection locked="0"/>
    </xf>
    <xf numFmtId="3" fontId="2" fillId="5" borderId="8" xfId="0" applyNumberFormat="1" applyFont="1" applyFill="1" applyBorder="1" applyAlignment="1" applyProtection="1">
      <alignment horizontal="center" vertical="top" wrapText="1"/>
      <protection locked="0"/>
    </xf>
    <xf numFmtId="164" fontId="2" fillId="4" borderId="39" xfId="0" applyNumberFormat="1" applyFont="1" applyFill="1" applyBorder="1" applyProtection="1"/>
    <xf numFmtId="164" fontId="3" fillId="2" borderId="39" xfId="0" applyNumberFormat="1" applyFont="1" applyFill="1" applyBorder="1"/>
    <xf numFmtId="3" fontId="3" fillId="4" borderId="3" xfId="0" applyNumberFormat="1" applyFont="1" applyFill="1" applyBorder="1" applyAlignment="1" applyProtection="1">
      <alignment horizontal="center" vertical="center" shrinkToFit="1"/>
    </xf>
    <xf numFmtId="3" fontId="50" fillId="4" borderId="3" xfId="0" applyNumberFormat="1" applyFont="1" applyFill="1" applyBorder="1" applyAlignment="1" applyProtection="1">
      <alignment horizontal="center" vertical="center" shrinkToFit="1"/>
    </xf>
    <xf numFmtId="3" fontId="8" fillId="0" borderId="3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2" fillId="12" borderId="8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Border="1"/>
    <xf numFmtId="164" fontId="2" fillId="5" borderId="18" xfId="0" applyNumberFormat="1" applyFont="1" applyFill="1" applyBorder="1" applyProtection="1">
      <protection locked="0"/>
    </xf>
    <xf numFmtId="164" fontId="2" fillId="5" borderId="2" xfId="0" applyNumberFormat="1" applyFont="1" applyFill="1" applyBorder="1" applyProtection="1">
      <protection locked="0"/>
    </xf>
    <xf numFmtId="165" fontId="19" fillId="7" borderId="17" xfId="0" applyNumberFormat="1" applyFont="1" applyFill="1" applyBorder="1" applyAlignment="1">
      <alignment horizontal="right"/>
    </xf>
    <xf numFmtId="165" fontId="19" fillId="7" borderId="2" xfId="0" applyNumberFormat="1" applyFont="1" applyFill="1" applyBorder="1" applyAlignment="1">
      <alignment horizontal="right"/>
    </xf>
    <xf numFmtId="165" fontId="19" fillId="7" borderId="8" xfId="0" applyNumberFormat="1" applyFont="1" applyFill="1" applyBorder="1" applyAlignment="1" applyProtection="1">
      <alignment horizontal="right"/>
    </xf>
    <xf numFmtId="164" fontId="2" fillId="5" borderId="17" xfId="0" applyNumberFormat="1" applyFont="1" applyFill="1" applyBorder="1" applyProtection="1">
      <protection locked="0"/>
    </xf>
    <xf numFmtId="164" fontId="2" fillId="5" borderId="1" xfId="0" applyNumberFormat="1" applyFont="1" applyFill="1" applyBorder="1" applyProtection="1">
      <protection locked="0"/>
    </xf>
    <xf numFmtId="164" fontId="2" fillId="4" borderId="17" xfId="0" applyNumberFormat="1" applyFont="1" applyFill="1" applyBorder="1" applyProtection="1"/>
    <xf numFmtId="0" fontId="2" fillId="0" borderId="0" xfId="0" applyFont="1" applyBorder="1" applyAlignment="1">
      <alignment horizontal="center"/>
    </xf>
    <xf numFmtId="165" fontId="19" fillId="0" borderId="3" xfId="0" applyNumberFormat="1" applyFont="1" applyBorder="1" applyAlignment="1" applyProtection="1">
      <alignment horizontal="right"/>
    </xf>
    <xf numFmtId="0" fontId="2" fillId="5" borderId="4" xfId="0" applyFont="1" applyFill="1" applyBorder="1" applyAlignment="1" applyProtection="1">
      <alignment horizontal="center"/>
      <protection locked="0"/>
    </xf>
    <xf numFmtId="0" fontId="19" fillId="4" borderId="49" xfId="0" applyFont="1" applyFill="1" applyBorder="1" applyAlignment="1">
      <alignment horizontal="center" vertical="top" wrapText="1"/>
    </xf>
    <xf numFmtId="0" fontId="19" fillId="4" borderId="48" xfId="0" applyFont="1" applyFill="1" applyBorder="1" applyAlignment="1">
      <alignment horizontal="center" vertical="top" wrapText="1"/>
    </xf>
    <xf numFmtId="0" fontId="1" fillId="3" borderId="3" xfId="0" applyFont="1" applyFill="1" applyBorder="1" applyProtection="1">
      <protection locked="0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Protection="1"/>
    <xf numFmtId="3" fontId="2" fillId="12" borderId="8" xfId="0" applyNumberFormat="1" applyFont="1" applyFill="1" applyBorder="1" applyAlignment="1" applyProtection="1">
      <alignment horizontal="center" vertical="top" wrapText="1"/>
    </xf>
    <xf numFmtId="3" fontId="2" fillId="12" borderId="3" xfId="0" applyNumberFormat="1" applyFont="1" applyFill="1" applyBorder="1" applyAlignment="1" applyProtection="1">
      <alignment horizontal="center" vertical="top" wrapText="1"/>
    </xf>
    <xf numFmtId="3" fontId="2" fillId="12" borderId="9" xfId="0" applyNumberFormat="1" applyFont="1" applyFill="1" applyBorder="1" applyAlignment="1" applyProtection="1">
      <alignment horizontal="center" vertical="top" wrapText="1"/>
    </xf>
    <xf numFmtId="164" fontId="2" fillId="6" borderId="8" xfId="0" applyNumberFormat="1" applyFont="1" applyFill="1" applyBorder="1" applyProtection="1">
      <protection locked="0"/>
    </xf>
    <xf numFmtId="164" fontId="2" fillId="6" borderId="3" xfId="0" applyNumberFormat="1" applyFont="1" applyFill="1" applyBorder="1" applyProtection="1">
      <protection locked="0"/>
    </xf>
    <xf numFmtId="164" fontId="2" fillId="6" borderId="9" xfId="0" applyNumberFormat="1" applyFont="1" applyFill="1" applyBorder="1" applyProtection="1">
      <protection locked="0"/>
    </xf>
    <xf numFmtId="164" fontId="2" fillId="6" borderId="27" xfId="0" applyNumberFormat="1" applyFont="1" applyFill="1" applyBorder="1" applyProtection="1">
      <protection locked="0"/>
    </xf>
    <xf numFmtId="164" fontId="2" fillId="6" borderId="8" xfId="0" applyNumberFormat="1" applyFont="1" applyFill="1" applyBorder="1" applyProtection="1"/>
    <xf numFmtId="164" fontId="2" fillId="6" borderId="3" xfId="0" applyNumberFormat="1" applyFont="1" applyFill="1" applyBorder="1" applyProtection="1"/>
    <xf numFmtId="164" fontId="2" fillId="6" borderId="9" xfId="0" applyNumberFormat="1" applyFont="1" applyFill="1" applyBorder="1" applyProtection="1"/>
    <xf numFmtId="164" fontId="2" fillId="6" borderId="17" xfId="0" applyNumberFormat="1" applyFont="1" applyFill="1" applyBorder="1" applyProtection="1"/>
    <xf numFmtId="164" fontId="2" fillId="6" borderId="27" xfId="0" applyNumberFormat="1" applyFont="1" applyFill="1" applyBorder="1" applyProtection="1"/>
    <xf numFmtId="165" fontId="0" fillId="6" borderId="3" xfId="0" applyNumberFormat="1" applyFill="1" applyBorder="1" applyProtection="1">
      <protection locked="0"/>
    </xf>
    <xf numFmtId="165" fontId="0" fillId="6" borderId="3" xfId="0" applyNumberFormat="1" applyFill="1" applyBorder="1"/>
    <xf numFmtId="165" fontId="19" fillId="6" borderId="3" xfId="0" applyNumberFormat="1" applyFont="1" applyFill="1" applyBorder="1" applyProtection="1">
      <protection locked="0"/>
    </xf>
    <xf numFmtId="167" fontId="2" fillId="1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8" fontId="9" fillId="5" borderId="5" xfId="0" applyNumberFormat="1" applyFont="1" applyFill="1" applyBorder="1" applyAlignment="1" applyProtection="1">
      <alignment horizontal="left" wrapText="1"/>
      <protection locked="0"/>
    </xf>
    <xf numFmtId="168" fontId="0" fillId="0" borderId="5" xfId="0" applyNumberFormat="1" applyBorder="1" applyAlignment="1" applyProtection="1">
      <alignment horizontal="left" wrapText="1"/>
      <protection locked="0"/>
    </xf>
    <xf numFmtId="0" fontId="2" fillId="7" borderId="42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165" fontId="19" fillId="10" borderId="3" xfId="0" applyNumberFormat="1" applyFont="1" applyFill="1" applyBorder="1" applyAlignment="1" applyProtection="1">
      <alignment horizontal="right"/>
    </xf>
    <xf numFmtId="0" fontId="0" fillId="0" borderId="3" xfId="0" applyBorder="1" applyAlignment="1" applyProtection="1"/>
    <xf numFmtId="165" fontId="19" fillId="10" borderId="1" xfId="0" applyNumberFormat="1" applyFont="1" applyFill="1" applyBorder="1" applyAlignment="1" applyProtection="1">
      <alignment horizontal="right"/>
    </xf>
    <xf numFmtId="0" fontId="0" fillId="0" borderId="1" xfId="0" applyBorder="1" applyAlignment="1" applyProtection="1"/>
    <xf numFmtId="165" fontId="19" fillId="10" borderId="11" xfId="0" applyNumberFormat="1" applyFont="1" applyFill="1" applyBorder="1" applyAlignment="1" applyProtection="1">
      <alignment horizontal="right"/>
    </xf>
    <xf numFmtId="0" fontId="0" fillId="0" borderId="23" xfId="0" applyBorder="1" applyAlignment="1" applyProtection="1"/>
    <xf numFmtId="0" fontId="0" fillId="0" borderId="25" xfId="0" applyBorder="1" applyAlignment="1" applyProtection="1"/>
    <xf numFmtId="14" fontId="9" fillId="5" borderId="5" xfId="0" applyNumberFormat="1" applyFont="1" applyFill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32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3" fontId="2" fillId="10" borderId="17" xfId="0" applyNumberFormat="1" applyFont="1" applyFill="1" applyBorder="1" applyAlignment="1">
      <alignment horizontal="center" vertical="top"/>
    </xf>
    <xf numFmtId="0" fontId="0" fillId="10" borderId="2" xfId="0" applyFill="1" applyBorder="1" applyAlignment="1">
      <alignment horizontal="center" vertical="top"/>
    </xf>
    <xf numFmtId="0" fontId="0" fillId="10" borderId="18" xfId="0" applyFill="1" applyBorder="1" applyAlignment="1">
      <alignment horizontal="center" vertical="top"/>
    </xf>
    <xf numFmtId="165" fontId="19" fillId="10" borderId="14" xfId="0" applyNumberFormat="1" applyFont="1" applyFill="1" applyBorder="1" applyAlignment="1" applyProtection="1">
      <alignment horizontal="right"/>
    </xf>
    <xf numFmtId="0" fontId="0" fillId="0" borderId="21" xfId="0" applyBorder="1" applyAlignment="1" applyProtection="1"/>
    <xf numFmtId="0" fontId="0" fillId="0" borderId="15" xfId="0" applyBorder="1" applyAlignment="1" applyProtection="1"/>
    <xf numFmtId="0" fontId="11" fillId="0" borderId="31" xfId="0" applyFont="1" applyBorder="1" applyAlignment="1">
      <alignment horizontal="center" vertical="center" wrapText="1"/>
    </xf>
    <xf numFmtId="14" fontId="18" fillId="0" borderId="1" xfId="0" applyNumberFormat="1" applyFont="1" applyBorder="1" applyAlignment="1" applyProtection="1">
      <alignment horizontal="left"/>
    </xf>
    <xf numFmtId="0" fontId="18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165" fontId="19" fillId="10" borderId="47" xfId="0" applyNumberFormat="1" applyFont="1" applyFill="1" applyBorder="1" applyAlignment="1" applyProtection="1">
      <alignment horizontal="right"/>
    </xf>
    <xf numFmtId="0" fontId="0" fillId="0" borderId="19" xfId="0" applyBorder="1" applyAlignment="1" applyProtection="1"/>
    <xf numFmtId="0" fontId="0" fillId="0" borderId="29" xfId="0" applyBorder="1" applyAlignment="1" applyProtection="1"/>
    <xf numFmtId="165" fontId="19" fillId="10" borderId="28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5" xfId="0" applyBorder="1" applyAlignment="1" applyProtection="1"/>
    <xf numFmtId="165" fontId="19" fillId="10" borderId="12" xfId="0" applyNumberFormat="1" applyFont="1" applyFill="1" applyBorder="1" applyAlignment="1" applyProtection="1">
      <alignment horizontal="right"/>
    </xf>
    <xf numFmtId="0" fontId="0" fillId="0" borderId="24" xfId="0" applyBorder="1" applyAlignment="1" applyProtection="1"/>
    <xf numFmtId="0" fontId="0" fillId="0" borderId="4" xfId="0" applyBorder="1" applyAlignment="1" applyProtection="1"/>
    <xf numFmtId="0" fontId="3" fillId="0" borderId="1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27" xfId="0" applyFont="1" applyBorder="1" applyAlignment="1"/>
    <xf numFmtId="0" fontId="33" fillId="0" borderId="1" xfId="1" applyFill="1" applyBorder="1" applyAlignment="1" applyProtection="1"/>
    <xf numFmtId="0" fontId="0" fillId="0" borderId="2" xfId="0" applyBorder="1" applyAlignment="1"/>
    <xf numFmtId="0" fontId="0" fillId="0" borderId="27" xfId="0" applyBorder="1" applyAlignment="1"/>
    <xf numFmtId="3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9" fillId="0" borderId="1" xfId="0" applyFont="1" applyBorder="1" applyAlignment="1">
      <alignment horizontal="left"/>
    </xf>
    <xf numFmtId="0" fontId="49" fillId="0" borderId="2" xfId="0" applyFont="1" applyBorder="1" applyAlignment="1">
      <alignment horizontal="left"/>
    </xf>
    <xf numFmtId="0" fontId="0" fillId="0" borderId="18" xfId="0" applyBorder="1" applyAlignment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" xfId="0" applyFont="1" applyBorder="1" applyAlignment="1" applyProtection="1"/>
    <xf numFmtId="0" fontId="9" fillId="4" borderId="43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38" fillId="4" borderId="12" xfId="1" applyFont="1" applyFill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0" borderId="16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</cellXfs>
  <cellStyles count="4">
    <cellStyle name="Normaali" xfId="0" builtinId="0"/>
    <cellStyle name="Otsikko" xfId="1" builtinId="15"/>
    <cellStyle name="Otsikko 2" xfId="2" builtinId="17"/>
    <cellStyle name="Otsikko 4" xfId="3" builtin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52" workbookViewId="0">
      <selection activeCell="D64" sqref="D64"/>
    </sheetView>
  </sheetViews>
  <sheetFormatPr defaultRowHeight="12.75" x14ac:dyDescent="0.2"/>
  <sheetData>
    <row r="1" spans="1:1" ht="22.5" x14ac:dyDescent="0.3">
      <c r="A1" s="48" t="s">
        <v>203</v>
      </c>
    </row>
    <row r="2" spans="1:1" ht="16.899999999999999" customHeight="1" x14ac:dyDescent="0.2"/>
    <row r="3" spans="1:1" ht="15" x14ac:dyDescent="0.25">
      <c r="A3" s="182" t="s">
        <v>150</v>
      </c>
    </row>
    <row r="4" spans="1:1" x14ac:dyDescent="0.2">
      <c r="A4" s="184" t="s">
        <v>218</v>
      </c>
    </row>
    <row r="5" spans="1:1" x14ac:dyDescent="0.2">
      <c r="A5" t="s">
        <v>220</v>
      </c>
    </row>
    <row r="6" spans="1:1" x14ac:dyDescent="0.2">
      <c r="A6" s="184" t="s">
        <v>219</v>
      </c>
    </row>
    <row r="8" spans="1:1" x14ac:dyDescent="0.2">
      <c r="A8" t="s">
        <v>222</v>
      </c>
    </row>
    <row r="9" spans="1:1" x14ac:dyDescent="0.2">
      <c r="A9" t="s">
        <v>221</v>
      </c>
    </row>
    <row r="10" spans="1:1" x14ac:dyDescent="0.2">
      <c r="A10" t="s">
        <v>167</v>
      </c>
    </row>
    <row r="12" spans="1:1" x14ac:dyDescent="0.2">
      <c r="A12" s="184" t="s">
        <v>215</v>
      </c>
    </row>
    <row r="13" spans="1:1" x14ac:dyDescent="0.2">
      <c r="A13" s="184" t="s">
        <v>216</v>
      </c>
    </row>
    <row r="14" spans="1:1" x14ac:dyDescent="0.2">
      <c r="A14" s="184" t="s">
        <v>217</v>
      </c>
    </row>
    <row r="15" spans="1:1" x14ac:dyDescent="0.2">
      <c r="A15" s="184"/>
    </row>
    <row r="16" spans="1:1" ht="15" x14ac:dyDescent="0.25">
      <c r="A16" s="182" t="s">
        <v>152</v>
      </c>
    </row>
    <row r="17" spans="1:7" x14ac:dyDescent="0.2">
      <c r="A17" t="s">
        <v>153</v>
      </c>
    </row>
    <row r="18" spans="1:7" ht="13.5" thickBot="1" x14ac:dyDescent="0.25">
      <c r="A18" t="s">
        <v>154</v>
      </c>
    </row>
    <row r="19" spans="1:7" x14ac:dyDescent="0.2">
      <c r="A19" s="185" t="s">
        <v>173</v>
      </c>
      <c r="B19" s="186"/>
      <c r="C19" s="186"/>
      <c r="D19" s="186"/>
      <c r="E19" s="186"/>
      <c r="F19" s="186"/>
      <c r="G19" s="187"/>
    </row>
    <row r="20" spans="1:7" x14ac:dyDescent="0.2">
      <c r="A20" s="188" t="s">
        <v>6</v>
      </c>
      <c r="B20" s="189"/>
      <c r="C20" s="189"/>
      <c r="D20" s="190"/>
      <c r="E20" s="191">
        <v>2015</v>
      </c>
      <c r="F20" s="191">
        <v>2014</v>
      </c>
      <c r="G20" s="192"/>
    </row>
    <row r="21" spans="1:7" x14ac:dyDescent="0.2">
      <c r="A21" s="193"/>
      <c r="B21" s="194" t="s">
        <v>168</v>
      </c>
      <c r="C21" s="189"/>
      <c r="D21" s="194"/>
      <c r="E21" s="190">
        <v>0</v>
      </c>
      <c r="F21" s="190">
        <v>2000</v>
      </c>
      <c r="G21" s="192"/>
    </row>
    <row r="22" spans="1:7" x14ac:dyDescent="0.2">
      <c r="A22" s="193"/>
      <c r="B22" s="194" t="s">
        <v>169</v>
      </c>
      <c r="C22" s="189"/>
      <c r="D22" s="194"/>
      <c r="E22" s="190">
        <v>12000</v>
      </c>
      <c r="F22" s="190">
        <v>10000</v>
      </c>
      <c r="G22" s="192"/>
    </row>
    <row r="23" spans="1:7" x14ac:dyDescent="0.2">
      <c r="A23" s="193"/>
      <c r="B23" s="194" t="s">
        <v>170</v>
      </c>
      <c r="C23" s="189"/>
      <c r="D23" s="194"/>
      <c r="E23" s="190">
        <f>SUM(E21:E22)</f>
        <v>12000</v>
      </c>
      <c r="F23" s="190">
        <f>SUM(F21:F22)</f>
        <v>12000</v>
      </c>
      <c r="G23" s="192"/>
    </row>
    <row r="24" spans="1:7" x14ac:dyDescent="0.2">
      <c r="A24" s="193"/>
      <c r="B24" s="194" t="s">
        <v>171</v>
      </c>
      <c r="C24" s="189"/>
      <c r="D24" s="194"/>
      <c r="E24" s="190">
        <v>10000</v>
      </c>
      <c r="F24" s="190">
        <v>12000</v>
      </c>
      <c r="G24" s="192"/>
    </row>
    <row r="25" spans="1:7" ht="13.5" thickBot="1" x14ac:dyDescent="0.25">
      <c r="A25" s="195"/>
      <c r="B25" s="196" t="s">
        <v>172</v>
      </c>
      <c r="C25" s="197"/>
      <c r="D25" s="196"/>
      <c r="E25" s="198">
        <f>E23-E24</f>
        <v>2000</v>
      </c>
      <c r="F25" s="198">
        <f>F23-F24</f>
        <v>0</v>
      </c>
      <c r="G25" s="199"/>
    </row>
    <row r="26" spans="1:7" x14ac:dyDescent="0.2">
      <c r="A26" s="183"/>
    </row>
    <row r="27" spans="1:7" x14ac:dyDescent="0.2">
      <c r="A27" s="183" t="s">
        <v>223</v>
      </c>
    </row>
    <row r="28" spans="1:7" x14ac:dyDescent="0.2">
      <c r="A28" s="183" t="s">
        <v>224</v>
      </c>
    </row>
    <row r="29" spans="1:7" x14ac:dyDescent="0.2">
      <c r="A29" s="184"/>
    </row>
    <row r="30" spans="1:7" ht="15" x14ac:dyDescent="0.25">
      <c r="A30" s="182" t="s">
        <v>199</v>
      </c>
    </row>
    <row r="31" spans="1:7" x14ac:dyDescent="0.2">
      <c r="A31" s="184" t="s">
        <v>200</v>
      </c>
    </row>
    <row r="32" spans="1:7" s="103" customFormat="1" x14ac:dyDescent="0.2">
      <c r="A32" s="257" t="s">
        <v>201</v>
      </c>
    </row>
    <row r="33" spans="1:1" x14ac:dyDescent="0.2">
      <c r="A33" s="211" t="s">
        <v>202</v>
      </c>
    </row>
    <row r="35" spans="1:1" ht="15" x14ac:dyDescent="0.25">
      <c r="A35" s="182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s="184" t="s">
        <v>209</v>
      </c>
    </row>
    <row r="39" spans="1:1" x14ac:dyDescent="0.2">
      <c r="A39" s="184" t="s">
        <v>174</v>
      </c>
    </row>
    <row r="41" spans="1:1" x14ac:dyDescent="0.2">
      <c r="A41" t="s">
        <v>147</v>
      </c>
    </row>
    <row r="42" spans="1:1" x14ac:dyDescent="0.2">
      <c r="A42" s="184" t="s">
        <v>225</v>
      </c>
    </row>
    <row r="43" spans="1:1" x14ac:dyDescent="0.2">
      <c r="A43" s="184" t="s">
        <v>226</v>
      </c>
    </row>
    <row r="44" spans="1:1" x14ac:dyDescent="0.2">
      <c r="A44" t="s">
        <v>148</v>
      </c>
    </row>
    <row r="45" spans="1:1" x14ac:dyDescent="0.2">
      <c r="A45" t="s">
        <v>149</v>
      </c>
    </row>
    <row r="47" spans="1:1" ht="15" x14ac:dyDescent="0.25">
      <c r="A47" s="182" t="s">
        <v>213</v>
      </c>
    </row>
    <row r="48" spans="1:1" x14ac:dyDescent="0.2">
      <c r="A48" s="184" t="s">
        <v>214</v>
      </c>
    </row>
    <row r="50" spans="1:1" ht="15" x14ac:dyDescent="0.25">
      <c r="A50" s="182" t="s">
        <v>151</v>
      </c>
    </row>
    <row r="51" spans="1:1" x14ac:dyDescent="0.2">
      <c r="A51" s="184" t="s">
        <v>175</v>
      </c>
    </row>
    <row r="52" spans="1:1" x14ac:dyDescent="0.2">
      <c r="A52" s="184" t="s">
        <v>176</v>
      </c>
    </row>
    <row r="53" spans="1:1" x14ac:dyDescent="0.2">
      <c r="A53" s="184"/>
    </row>
    <row r="54" spans="1:1" ht="15" x14ac:dyDescent="0.25">
      <c r="A54" s="182" t="s">
        <v>52</v>
      </c>
    </row>
    <row r="55" spans="1:1" x14ac:dyDescent="0.2">
      <c r="A55" s="184" t="s">
        <v>211</v>
      </c>
    </row>
    <row r="56" spans="1:1" x14ac:dyDescent="0.2">
      <c r="A56" s="184" t="s">
        <v>212</v>
      </c>
    </row>
    <row r="57" spans="1:1" x14ac:dyDescent="0.2">
      <c r="A57" s="184" t="s">
        <v>210</v>
      </c>
    </row>
    <row r="59" spans="1:1" x14ac:dyDescent="0.2">
      <c r="A59" t="s">
        <v>227</v>
      </c>
    </row>
    <row r="60" spans="1:1" x14ac:dyDescent="0.2">
      <c r="A60" t="s">
        <v>140</v>
      </c>
    </row>
    <row r="61" spans="1:1" x14ac:dyDescent="0.2">
      <c r="A61" t="s">
        <v>141</v>
      </c>
    </row>
    <row r="62" spans="1:1" x14ac:dyDescent="0.2">
      <c r="A62" t="s">
        <v>142</v>
      </c>
    </row>
    <row r="63" spans="1:1" x14ac:dyDescent="0.2">
      <c r="A63" t="s">
        <v>143</v>
      </c>
    </row>
    <row r="65" spans="1:2" x14ac:dyDescent="0.2">
      <c r="A65" t="s">
        <v>228</v>
      </c>
    </row>
    <row r="66" spans="1:2" x14ac:dyDescent="0.2">
      <c r="A66" s="184" t="s">
        <v>177</v>
      </c>
    </row>
    <row r="67" spans="1:2" x14ac:dyDescent="0.2">
      <c r="A67" t="s">
        <v>230</v>
      </c>
    </row>
    <row r="68" spans="1:2" x14ac:dyDescent="0.2">
      <c r="A68" t="s">
        <v>229</v>
      </c>
    </row>
    <row r="70" spans="1:2" x14ac:dyDescent="0.2">
      <c r="A70" s="184" t="s">
        <v>178</v>
      </c>
    </row>
    <row r="71" spans="1:2" x14ac:dyDescent="0.2">
      <c r="A71" s="211" t="s">
        <v>184</v>
      </c>
    </row>
    <row r="72" spans="1:2" x14ac:dyDescent="0.2">
      <c r="A72" s="184" t="s">
        <v>185</v>
      </c>
    </row>
    <row r="73" spans="1:2" x14ac:dyDescent="0.2">
      <c r="B73" s="211" t="s">
        <v>186</v>
      </c>
    </row>
    <row r="74" spans="1:2" x14ac:dyDescent="0.2">
      <c r="B74" s="211" t="s">
        <v>187</v>
      </c>
    </row>
    <row r="75" spans="1:2" x14ac:dyDescent="0.2">
      <c r="B75" s="211" t="s">
        <v>188</v>
      </c>
    </row>
    <row r="76" spans="1:2" x14ac:dyDescent="0.2">
      <c r="B76" s="211" t="s">
        <v>189</v>
      </c>
    </row>
    <row r="77" spans="1:2" x14ac:dyDescent="0.2">
      <c r="A77" s="211" t="s">
        <v>197</v>
      </c>
    </row>
    <row r="79" spans="1:2" x14ac:dyDescent="0.2">
      <c r="A79" s="211" t="s">
        <v>198</v>
      </c>
    </row>
  </sheetData>
  <pageMargins left="0.25" right="0.25" top="0.75" bottom="0.75" header="0.3" footer="0.3"/>
  <pageSetup paperSize="9" orientation="landscape" r:id="rId1"/>
  <rowBreaks count="1" manualBreakCount="1">
    <brk id="3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75" workbookViewId="0">
      <selection activeCell="A15" sqref="A15"/>
    </sheetView>
  </sheetViews>
  <sheetFormatPr defaultRowHeight="12.75" x14ac:dyDescent="0.2"/>
  <cols>
    <col min="1" max="1" width="48.140625" customWidth="1"/>
    <col min="2" max="2" width="10.42578125" customWidth="1"/>
    <col min="3" max="3" width="11.5703125" customWidth="1"/>
    <col min="4" max="5" width="11.42578125" customWidth="1"/>
    <col min="6" max="6" width="12" customWidth="1"/>
    <col min="7" max="7" width="10.5703125" customWidth="1"/>
    <col min="8" max="8" width="8.7109375" customWidth="1"/>
    <col min="9" max="9" width="9.85546875" bestFit="1" customWidth="1"/>
    <col min="10" max="10" width="8.7109375" customWidth="1"/>
  </cols>
  <sheetData>
    <row r="1" spans="1:10" ht="22.5" x14ac:dyDescent="0.3">
      <c r="A1" s="2"/>
      <c r="B1" s="48" t="str">
        <f>Palokuntakoulutus!C1</f>
        <v>TULOS YHTEENSÄ</v>
      </c>
      <c r="E1" s="3"/>
      <c r="I1" s="2"/>
      <c r="J1" s="2"/>
    </row>
    <row r="2" spans="1:10" ht="22.5" x14ac:dyDescent="0.3">
      <c r="A2" s="2" t="str">
        <f>T('Järjestön tulos yhteensä'!A2)</f>
        <v/>
      </c>
      <c r="B2" s="52" t="s">
        <v>44</v>
      </c>
      <c r="G2" s="8"/>
      <c r="I2" s="1"/>
      <c r="J2" s="1"/>
    </row>
    <row r="3" spans="1:10" ht="30" customHeight="1" thickBot="1" x14ac:dyDescent="0.25">
      <c r="A3" s="7"/>
      <c r="B3" s="7"/>
      <c r="C3" s="7"/>
      <c r="D3" s="7"/>
      <c r="F3" s="7"/>
      <c r="G3" s="7"/>
    </row>
    <row r="4" spans="1:10" ht="47.25" customHeight="1" x14ac:dyDescent="0.2">
      <c r="A4" s="62" t="s">
        <v>7</v>
      </c>
      <c r="B4" s="472" t="s">
        <v>14</v>
      </c>
      <c r="C4" s="473"/>
      <c r="D4" s="474"/>
      <c r="E4" s="472" t="s">
        <v>8</v>
      </c>
      <c r="F4" s="473"/>
      <c r="G4" s="473"/>
      <c r="H4" s="460" t="str">
        <f>Palokuntakoulutus!L2</f>
        <v>HTPV</v>
      </c>
      <c r="I4" s="461">
        <f>Palokuntakoulutus!M2</f>
        <v>0</v>
      </c>
      <c r="J4" s="462" t="s">
        <v>19</v>
      </c>
    </row>
    <row r="5" spans="1:10" ht="37.5" customHeight="1" x14ac:dyDescent="0.2">
      <c r="A5" s="47"/>
      <c r="B5" s="54" t="str">
        <f>Palokuntakoulutus!C3</f>
        <v>SU         2017</v>
      </c>
      <c r="C5" s="55" t="str">
        <f>Palokuntakoulutus!D3</f>
        <v>SU          2016</v>
      </c>
      <c r="D5" s="54" t="str">
        <f>Palokuntakoulutus!E3</f>
        <v>TP            2015</v>
      </c>
      <c r="E5" s="54" t="str">
        <f>Palokuntakoulutus!C3</f>
        <v>SU         2017</v>
      </c>
      <c r="F5" s="55" t="str">
        <f>Palokuntakoulutus!D3</f>
        <v>SU          2016</v>
      </c>
      <c r="G5" s="56" t="str">
        <f>D5</f>
        <v>TP            2015</v>
      </c>
      <c r="H5" s="60" t="str">
        <f>B5</f>
        <v>SU         2017</v>
      </c>
      <c r="I5" s="55" t="str">
        <f>C5</f>
        <v>SU          2016</v>
      </c>
      <c r="J5" s="61" t="str">
        <f>D5</f>
        <v>TP            2015</v>
      </c>
    </row>
    <row r="6" spans="1:10" ht="30" customHeight="1" x14ac:dyDescent="0.2">
      <c r="A6" s="68" t="s">
        <v>90</v>
      </c>
      <c r="B6" s="134"/>
      <c r="C6" s="134"/>
      <c r="D6" s="134"/>
      <c r="E6" s="134"/>
      <c r="F6" s="134"/>
      <c r="G6" s="135"/>
      <c r="H6" s="136"/>
      <c r="I6" s="134"/>
      <c r="J6" s="137"/>
    </row>
    <row r="7" spans="1:10" ht="30" customHeight="1" x14ac:dyDescent="0.2">
      <c r="A7" s="68" t="s">
        <v>91</v>
      </c>
      <c r="B7" s="134"/>
      <c r="C7" s="134"/>
      <c r="D7" s="134"/>
      <c r="E7" s="134"/>
      <c r="F7" s="134"/>
      <c r="G7" s="135"/>
      <c r="H7" s="136"/>
      <c r="I7" s="134"/>
      <c r="J7" s="137"/>
    </row>
    <row r="8" spans="1:10" ht="30" customHeight="1" x14ac:dyDescent="0.2">
      <c r="A8" s="68" t="s">
        <v>92</v>
      </c>
      <c r="B8" s="134"/>
      <c r="C8" s="134"/>
      <c r="D8" s="134"/>
      <c r="E8" s="134"/>
      <c r="F8" s="134"/>
      <c r="G8" s="135"/>
      <c r="H8" s="136"/>
      <c r="I8" s="134"/>
      <c r="J8" s="137"/>
    </row>
    <row r="9" spans="1:10" ht="30" customHeight="1" x14ac:dyDescent="0.2">
      <c r="A9" s="68" t="s">
        <v>93</v>
      </c>
      <c r="B9" s="134"/>
      <c r="C9" s="134"/>
      <c r="D9" s="134"/>
      <c r="E9" s="134"/>
      <c r="F9" s="134"/>
      <c r="G9" s="135"/>
      <c r="H9" s="136"/>
      <c r="I9" s="134"/>
      <c r="J9" s="137"/>
    </row>
    <row r="10" spans="1:10" ht="30" customHeight="1" x14ac:dyDescent="0.2">
      <c r="A10" s="68" t="s">
        <v>89</v>
      </c>
      <c r="B10" s="134"/>
      <c r="C10" s="134"/>
      <c r="D10" s="134"/>
      <c r="E10" s="134"/>
      <c r="F10" s="134"/>
      <c r="G10" s="135"/>
      <c r="H10" s="136"/>
      <c r="I10" s="134"/>
      <c r="J10" s="137"/>
    </row>
    <row r="11" spans="1:10" ht="30" customHeight="1" x14ac:dyDescent="0.2">
      <c r="A11" s="133"/>
      <c r="B11" s="134"/>
      <c r="C11" s="134"/>
      <c r="D11" s="134"/>
      <c r="E11" s="134"/>
      <c r="F11" s="134"/>
      <c r="G11" s="135"/>
      <c r="H11" s="136"/>
      <c r="I11" s="134"/>
      <c r="J11" s="137"/>
    </row>
    <row r="12" spans="1:10" ht="30" customHeight="1" x14ac:dyDescent="0.2">
      <c r="A12" s="133"/>
      <c r="B12" s="134"/>
      <c r="C12" s="134"/>
      <c r="D12" s="134"/>
      <c r="E12" s="134"/>
      <c r="F12" s="134"/>
      <c r="G12" s="135"/>
      <c r="H12" s="136"/>
      <c r="I12" s="134"/>
      <c r="J12" s="137"/>
    </row>
    <row r="13" spans="1:10" ht="35.1" customHeight="1" thickBot="1" x14ac:dyDescent="0.35">
      <c r="A13" s="53" t="s">
        <v>1</v>
      </c>
      <c r="B13" s="22">
        <f t="shared" ref="B13:J13" si="0">SUM(B6:B12)</f>
        <v>0</v>
      </c>
      <c r="C13" s="22">
        <f t="shared" si="0"/>
        <v>0</v>
      </c>
      <c r="D13" s="22">
        <f t="shared" si="0"/>
        <v>0</v>
      </c>
      <c r="E13" s="22">
        <f t="shared" si="0"/>
        <v>0</v>
      </c>
      <c r="F13" s="22">
        <f t="shared" si="0"/>
        <v>0</v>
      </c>
      <c r="G13" s="26">
        <f t="shared" si="0"/>
        <v>0</v>
      </c>
      <c r="H13" s="33">
        <f t="shared" si="0"/>
        <v>0</v>
      </c>
      <c r="I13" s="34">
        <f t="shared" si="0"/>
        <v>0</v>
      </c>
      <c r="J13" s="45">
        <f t="shared" si="0"/>
        <v>0</v>
      </c>
    </row>
    <row r="14" spans="1:10" x14ac:dyDescent="0.2"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20.25" x14ac:dyDescent="0.3">
      <c r="A15" s="30" t="s">
        <v>88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</row>
  </sheetData>
  <sheetProtection algorithmName="SHA-512" hashValue="P6IhtVI1+2mjhcvos3LzO/E+VGb3+0tW1HUB4xHGu+90NunTH+tyEX9o3s3GZNZtM6EfYnt15jIwISNWECB6Yg==" saltValue="tlKUdzl0hW/5SBcllwtW1A==" spinCount="100000" sheet="1" objects="1" scenarios="1"/>
  <mergeCells count="3">
    <mergeCell ref="B4:D4"/>
    <mergeCell ref="E4:G4"/>
    <mergeCell ref="H4:J4"/>
  </mergeCells>
  <phoneticPr fontId="14" type="noConversion"/>
  <pageMargins left="0" right="0" top="0.59055118110236227" bottom="0.39370078740157483" header="0.51181102362204722" footer="0.51181102362204722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3">
    <tabColor indexed="12"/>
    <pageSetUpPr fitToPage="1"/>
  </sheetPr>
  <dimension ref="A1:V67"/>
  <sheetViews>
    <sheetView showGridLines="0" tabSelected="1" zoomScaleNormal="100" workbookViewId="0">
      <pane xSplit="1" ySplit="8" topLeftCell="B21" activePane="bottomRight" state="frozen"/>
      <selection pane="topRight" activeCell="C1" sqref="C1"/>
      <selection pane="bottomLeft" activeCell="A8" sqref="A8"/>
      <selection pane="bottomRight" activeCell="B65" sqref="B65:P65"/>
    </sheetView>
  </sheetViews>
  <sheetFormatPr defaultRowHeight="12.75" x14ac:dyDescent="0.2"/>
  <cols>
    <col min="1" max="1" width="40.28515625" customWidth="1"/>
    <col min="2" max="13" width="15.7109375" customWidth="1"/>
    <col min="14" max="16" width="17.7109375" customWidth="1"/>
    <col min="18" max="18" width="18" customWidth="1"/>
    <col min="19" max="19" width="12.140625" customWidth="1"/>
    <col min="20" max="20" width="13.140625" customWidth="1"/>
  </cols>
  <sheetData>
    <row r="1" spans="1:22" ht="22.5" x14ac:dyDescent="0.3">
      <c r="A1" s="48" t="s">
        <v>33</v>
      </c>
      <c r="B1" s="395" t="s">
        <v>135</v>
      </c>
      <c r="C1" s="396"/>
      <c r="D1" s="397"/>
      <c r="E1" s="395" t="s">
        <v>133</v>
      </c>
      <c r="F1" s="396"/>
      <c r="G1" s="397"/>
      <c r="H1" s="395" t="s">
        <v>134</v>
      </c>
      <c r="I1" s="396"/>
      <c r="J1" s="396"/>
      <c r="K1" s="395" t="s">
        <v>129</v>
      </c>
      <c r="L1" s="396"/>
      <c r="M1" s="396"/>
      <c r="N1" s="401" t="s">
        <v>121</v>
      </c>
      <c r="O1" s="402"/>
      <c r="P1" s="403"/>
      <c r="R1" s="4"/>
      <c r="S1" s="1"/>
      <c r="T1" s="1"/>
      <c r="U1" s="2"/>
    </row>
    <row r="2" spans="1:22" ht="15.6" customHeight="1" thickBot="1" x14ac:dyDescent="0.3">
      <c r="A2" s="305"/>
      <c r="B2" s="398"/>
      <c r="C2" s="399"/>
      <c r="D2" s="400"/>
      <c r="E2" s="398" t="s">
        <v>100</v>
      </c>
      <c r="F2" s="399"/>
      <c r="G2" s="400"/>
      <c r="H2" s="398" t="s">
        <v>120</v>
      </c>
      <c r="I2" s="399"/>
      <c r="J2" s="399"/>
      <c r="K2" s="398"/>
      <c r="L2" s="399"/>
      <c r="M2" s="399"/>
      <c r="N2" s="404" t="s">
        <v>121</v>
      </c>
      <c r="O2" s="405"/>
      <c r="P2" s="406"/>
      <c r="Q2" s="2"/>
      <c r="S2" s="1"/>
      <c r="T2" s="1"/>
      <c r="U2" s="1"/>
    </row>
    <row r="3" spans="1:22" ht="15.6" customHeight="1" x14ac:dyDescent="0.25">
      <c r="A3" s="118" t="s">
        <v>181</v>
      </c>
      <c r="B3" s="225">
        <f>'PSR avustamat toiminnot'!B5+'PSR avustamat toiminnot'!E5+'PSR avustamat toiminnot'!H5+'PSR avustamat toiminnot'!K5</f>
        <v>0</v>
      </c>
      <c r="C3" s="225">
        <f>'PSR avustamat toiminnot'!C5+'PSR avustamat toiminnot'!F5+'PSR avustamat toiminnot'!I5+'PSR avustamat toiminnot'!L5</f>
        <v>0</v>
      </c>
      <c r="D3" s="225">
        <f>'PSR avustamat toiminnot'!D5+'PSR avustamat toiminnot'!G5+'PSR avustamat toiminnot'!J5+'PSR avustamat toiminnot'!M5</f>
        <v>0</v>
      </c>
      <c r="E3" s="225">
        <f>'RAY avustamat toiminnot'!K5</f>
        <v>0</v>
      </c>
      <c r="F3" s="225">
        <f>'RAY avustamat toiminnot'!L5</f>
        <v>0</v>
      </c>
      <c r="G3" s="225">
        <f>'RAY avustamat toiminnot'!M5</f>
        <v>0</v>
      </c>
      <c r="H3" s="167"/>
      <c r="I3" s="167"/>
      <c r="J3" s="167"/>
      <c r="K3" s="167"/>
      <c r="L3" s="167"/>
      <c r="M3" s="272"/>
      <c r="N3" s="275">
        <f>H3+'PSR avustamat toiminnot'!B5+'PSR avustamat toiminnot'!E5+'PSR avustamat toiminnot'!H5+'PSR avustamat toiminnot'!K5+'RAY avustamat toiminnot'!K5+K3</f>
        <v>0</v>
      </c>
      <c r="O3" s="225">
        <f>I3+'PSR avustamat toiminnot'!C5+'PSR avustamat toiminnot'!F5+'PSR avustamat toiminnot'!I5+'PSR avustamat toiminnot'!L5+'RAY avustamat toiminnot'!L5+L3</f>
        <v>0</v>
      </c>
      <c r="P3" s="276">
        <f>J3+'PSR avustamat toiminnot'!D5+'PSR avustamat toiminnot'!G5+'PSR avustamat toiminnot'!J5+'PSR avustamat toiminnot'!M5+'RAY avustamat toiminnot'!M5+M3</f>
        <v>0</v>
      </c>
      <c r="Q3" s="2"/>
      <c r="S3" s="1"/>
      <c r="T3" s="1"/>
      <c r="U3" s="1"/>
    </row>
    <row r="4" spans="1:22" ht="15.75" x14ac:dyDescent="0.25">
      <c r="A4" s="2" t="s">
        <v>205</v>
      </c>
      <c r="B4" s="214" t="e">
        <f>'PSR avustamat toiminnot'!B7+'PSR avustamat toiminnot'!E7+'PSR avustamat toiminnot'!H7+'PSR avustamat toiminnot'!K7</f>
        <v>#DIV/0!</v>
      </c>
      <c r="C4" s="214" t="e">
        <f>'PSR avustamat toiminnot'!C7+'PSR avustamat toiminnot'!F7+'PSR avustamat toiminnot'!I7+'PSR avustamat toiminnot'!L7</f>
        <v>#DIV/0!</v>
      </c>
      <c r="D4" s="214" t="e">
        <f>'PSR avustamat toiminnot'!D7+'PSR avustamat toiminnot'!G7+'PSR avustamat toiminnot'!J7+'PSR avustamat toiminnot'!M7</f>
        <v>#DIV/0!</v>
      </c>
      <c r="E4" s="215" t="e">
        <f>'RAY avustamat toiminnot'!K7</f>
        <v>#DIV/0!</v>
      </c>
      <c r="F4" s="215" t="e">
        <f>'RAY avustamat toiminnot'!L7</f>
        <v>#DIV/0!</v>
      </c>
      <c r="G4" s="215" t="e">
        <f>'RAY avustamat toiminnot'!M7</f>
        <v>#DIV/0!</v>
      </c>
      <c r="H4" s="215" t="e">
        <f>Yleiskulut!B3/Yleiskulut!B5*'Järjestön tulos yhteensä'!H3+H3</f>
        <v>#DIV/0!</v>
      </c>
      <c r="I4" s="215" t="e">
        <f>Yleiskulut!C3/Yleiskulut!C5*'Järjestön tulos yhteensä'!I3+I3</f>
        <v>#DIV/0!</v>
      </c>
      <c r="J4" s="215" t="e">
        <f>Yleiskulut!D3/Yleiskulut!D5*'Järjestön tulos yhteensä'!J3+J3</f>
        <v>#DIV/0!</v>
      </c>
      <c r="K4" s="391"/>
      <c r="L4" s="392"/>
      <c r="M4" s="392"/>
      <c r="N4" s="277" t="e">
        <f>B4+E4+H4+K4+K3</f>
        <v>#DIV/0!</v>
      </c>
      <c r="O4" s="216" t="e">
        <f>C4+F4+I4+L4+L3</f>
        <v>#DIV/0!</v>
      </c>
      <c r="P4" s="278" t="e">
        <f>D4+G4+J4+M4+M3</f>
        <v>#DIV/0!</v>
      </c>
      <c r="Q4" s="221"/>
      <c r="R4" s="221"/>
      <c r="S4" s="221"/>
      <c r="T4" s="1"/>
      <c r="U4" s="1"/>
      <c r="V4" s="2"/>
    </row>
    <row r="5" spans="1:22" ht="15.75" x14ac:dyDescent="0.25">
      <c r="A5" s="2" t="s">
        <v>16</v>
      </c>
      <c r="B5" s="263" t="e">
        <f>(B19+B21)/B4</f>
        <v>#DIV/0!</v>
      </c>
      <c r="C5" s="263" t="e">
        <f t="shared" ref="C5:P5" si="0">(C19+C21)/C4</f>
        <v>#DIV/0!</v>
      </c>
      <c r="D5" s="263" t="e">
        <f t="shared" si="0"/>
        <v>#DIV/0!</v>
      </c>
      <c r="E5" s="263" t="e">
        <f t="shared" si="0"/>
        <v>#DIV/0!</v>
      </c>
      <c r="F5" s="263" t="e">
        <f t="shared" si="0"/>
        <v>#DIV/0!</v>
      </c>
      <c r="G5" s="263" t="e">
        <f t="shared" si="0"/>
        <v>#DIV/0!</v>
      </c>
      <c r="H5" s="263" t="e">
        <f t="shared" si="0"/>
        <v>#DIV/0!</v>
      </c>
      <c r="I5" s="263" t="e">
        <f t="shared" si="0"/>
        <v>#DIV/0!</v>
      </c>
      <c r="J5" s="263" t="e">
        <f t="shared" si="0"/>
        <v>#DIV/0!</v>
      </c>
      <c r="K5" s="263" t="e">
        <f>K19/K3</f>
        <v>#DIV/0!</v>
      </c>
      <c r="L5" s="263" t="e">
        <f>L19/L3</f>
        <v>#DIV/0!</v>
      </c>
      <c r="M5" s="273" t="e">
        <f>M19/M3</f>
        <v>#DIV/0!</v>
      </c>
      <c r="N5" s="279" t="e">
        <f t="shared" si="0"/>
        <v>#DIV/0!</v>
      </c>
      <c r="O5" s="263" t="e">
        <f t="shared" si="0"/>
        <v>#DIV/0!</v>
      </c>
      <c r="P5" s="280" t="e">
        <f t="shared" si="0"/>
        <v>#DIV/0!</v>
      </c>
      <c r="S5" s="1"/>
      <c r="T5" s="1"/>
      <c r="U5" s="1"/>
      <c r="V5" s="2"/>
    </row>
    <row r="6" spans="1:22" ht="30" customHeight="1" x14ac:dyDescent="0.2">
      <c r="A6" s="146"/>
      <c r="B6" s="138" t="s">
        <v>335</v>
      </c>
      <c r="C6" s="138" t="s">
        <v>336</v>
      </c>
      <c r="D6" s="138" t="s">
        <v>344</v>
      </c>
      <c r="E6" s="147" t="str">
        <f>B6</f>
        <v>SUUNNITELMA 2017</v>
      </c>
      <c r="F6" s="138" t="str">
        <f>C6</f>
        <v>SUUNNITELMA          2016</v>
      </c>
      <c r="G6" s="138" t="str">
        <f>D6</f>
        <v>TILINPÄÄTÖS                         2015</v>
      </c>
      <c r="H6" s="138" t="str">
        <f>B6</f>
        <v>SUUNNITELMA 2017</v>
      </c>
      <c r="I6" s="138" t="str">
        <f>C6</f>
        <v>SUUNNITELMA          2016</v>
      </c>
      <c r="J6" s="156" t="str">
        <f>D6</f>
        <v>TILINPÄÄTÖS                         2015</v>
      </c>
      <c r="K6" s="138" t="str">
        <f>H6</f>
        <v>SUUNNITELMA 2017</v>
      </c>
      <c r="L6" s="138" t="str">
        <f>I6</f>
        <v>SUUNNITELMA          2016</v>
      </c>
      <c r="M6" s="156" t="str">
        <f>J6</f>
        <v>TILINPÄÄTÖS                         2015</v>
      </c>
      <c r="N6" s="157" t="str">
        <f>B6</f>
        <v>SUUNNITELMA 2017</v>
      </c>
      <c r="O6" s="139" t="str">
        <f>C6</f>
        <v>SUUNNITELMA          2016</v>
      </c>
      <c r="P6" s="158" t="str">
        <f>D6</f>
        <v>TILINPÄÄTÖS                         2015</v>
      </c>
    </row>
    <row r="7" spans="1:22" ht="30" customHeight="1" x14ac:dyDescent="0.3">
      <c r="A7" s="50" t="s">
        <v>2</v>
      </c>
      <c r="B7" s="148"/>
      <c r="C7" s="148"/>
      <c r="D7" s="148"/>
      <c r="E7" s="129"/>
      <c r="F7" s="129"/>
      <c r="G7" s="129"/>
      <c r="H7" s="129"/>
      <c r="I7" s="129"/>
      <c r="J7" s="129"/>
      <c r="K7" s="129"/>
      <c r="L7" s="129"/>
      <c r="M7" s="129"/>
      <c r="N7" s="94"/>
      <c r="O7" s="6"/>
      <c r="P7" s="95"/>
    </row>
    <row r="8" spans="1:22" ht="20.100000000000001" customHeight="1" x14ac:dyDescent="0.25">
      <c r="A8" s="82" t="s">
        <v>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96"/>
      <c r="O8" s="10"/>
      <c r="P8" s="97"/>
    </row>
    <row r="9" spans="1:22" ht="13.9" customHeight="1" x14ac:dyDescent="0.2">
      <c r="A9" s="77" t="s">
        <v>122</v>
      </c>
      <c r="B9" s="369">
        <f>'PSR avustamat toiminnot'!B13+'PSR avustamat toiminnot'!E13+'PSR avustamat toiminnot'!H13+'PSR avustamat toiminnot'!K13</f>
        <v>0</v>
      </c>
      <c r="C9" s="369">
        <f>'PSR avustamat toiminnot'!C13+'PSR avustamat toiminnot'!F13+'PSR avustamat toiminnot'!I13+'PSR avustamat toiminnot'!L13</f>
        <v>0</v>
      </c>
      <c r="D9" s="369">
        <f>'PSR avustamat toiminnot'!D13+'PSR avustamat toiminnot'!G13+'PSR avustamat toiminnot'!J13+'PSR avustamat toiminnot'!M13</f>
        <v>0</v>
      </c>
      <c r="E9" s="369">
        <f>'RAY avustamat toiminnot'!K13</f>
        <v>0</v>
      </c>
      <c r="F9" s="369">
        <f>'RAY avustamat toiminnot'!L13</f>
        <v>0</v>
      </c>
      <c r="G9" s="369">
        <f>'RAY avustamat toiminnot'!M13</f>
        <v>0</v>
      </c>
      <c r="H9" s="150"/>
      <c r="I9" s="150"/>
      <c r="J9" s="150"/>
      <c r="K9" s="150"/>
      <c r="L9" s="150"/>
      <c r="M9" s="251"/>
      <c r="N9" s="232">
        <f>B9+E9+H9+K9</f>
        <v>0</v>
      </c>
      <c r="O9" s="231">
        <f>C9+F9+I9+L9</f>
        <v>0</v>
      </c>
      <c r="P9" s="233">
        <f>D9+G9+J9+M9</f>
        <v>0</v>
      </c>
    </row>
    <row r="10" spans="1:22" ht="13.9" customHeight="1" x14ac:dyDescent="0.2">
      <c r="A10" s="77" t="s">
        <v>123</v>
      </c>
      <c r="B10" s="369">
        <f>'PSR avustamat toiminnot'!B14+'PSR avustamat toiminnot'!E14+'PSR avustamat toiminnot'!H14+'PSR avustamat toiminnot'!K14</f>
        <v>0</v>
      </c>
      <c r="C10" s="369">
        <f>'PSR avustamat toiminnot'!C14+'PSR avustamat toiminnot'!F14+'PSR avustamat toiminnot'!I14+'PSR avustamat toiminnot'!L14</f>
        <v>0</v>
      </c>
      <c r="D10" s="369">
        <f>'PSR avustamat toiminnot'!D14+'PSR avustamat toiminnot'!G14+'PSR avustamat toiminnot'!J14+'PSR avustamat toiminnot'!M14</f>
        <v>0</v>
      </c>
      <c r="E10" s="369">
        <f>'RAY avustamat toiminnot'!K14</f>
        <v>0</v>
      </c>
      <c r="F10" s="369">
        <f>'RAY avustamat toiminnot'!L14</f>
        <v>0</v>
      </c>
      <c r="G10" s="369">
        <f>'RAY avustamat toiminnot'!M14</f>
        <v>0</v>
      </c>
      <c r="H10" s="150"/>
      <c r="I10" s="150"/>
      <c r="J10" s="150"/>
      <c r="K10" s="150"/>
      <c r="L10" s="150"/>
      <c r="M10" s="251"/>
      <c r="N10" s="232">
        <f t="shared" ref="N10:N15" si="1">B10+E10+H10+K10</f>
        <v>0</v>
      </c>
      <c r="O10" s="231">
        <f t="shared" ref="O10:O15" si="2">C10+F10+I10+L10</f>
        <v>0</v>
      </c>
      <c r="P10" s="233">
        <f t="shared" ref="P10:P15" si="3">D10+G10+J10+M10</f>
        <v>0</v>
      </c>
    </row>
    <row r="11" spans="1:22" ht="13.9" customHeight="1" x14ac:dyDescent="0.2">
      <c r="A11" s="77" t="s">
        <v>98</v>
      </c>
      <c r="B11" s="369">
        <f>'PSR avustamat toiminnot'!B15+'PSR avustamat toiminnot'!E15+'PSR avustamat toiminnot'!H15+'PSR avustamat toiminnot'!K15</f>
        <v>0</v>
      </c>
      <c r="C11" s="369">
        <f>'PSR avustamat toiminnot'!C15+'PSR avustamat toiminnot'!F15+'PSR avustamat toiminnot'!I15+'PSR avustamat toiminnot'!L15</f>
        <v>0</v>
      </c>
      <c r="D11" s="369">
        <f>'PSR avustamat toiminnot'!D15+'PSR avustamat toiminnot'!G15+'PSR avustamat toiminnot'!J15+'PSR avustamat toiminnot'!M15</f>
        <v>0</v>
      </c>
      <c r="E11" s="369">
        <f>'RAY avustamat toiminnot'!K15</f>
        <v>0</v>
      </c>
      <c r="F11" s="369">
        <f>'RAY avustamat toiminnot'!L15</f>
        <v>0</v>
      </c>
      <c r="G11" s="369">
        <f>'RAY avustamat toiminnot'!M15</f>
        <v>0</v>
      </c>
      <c r="H11" s="150"/>
      <c r="I11" s="150"/>
      <c r="J11" s="150"/>
      <c r="K11" s="150"/>
      <c r="L11" s="150"/>
      <c r="M11" s="251"/>
      <c r="N11" s="232">
        <f t="shared" si="1"/>
        <v>0</v>
      </c>
      <c r="O11" s="231">
        <f t="shared" si="2"/>
        <v>0</v>
      </c>
      <c r="P11" s="233">
        <f t="shared" si="3"/>
        <v>0</v>
      </c>
    </row>
    <row r="12" spans="1:22" ht="13.9" customHeight="1" x14ac:dyDescent="0.2">
      <c r="A12" s="77" t="s">
        <v>125</v>
      </c>
      <c r="B12" s="369">
        <f>'PSR avustamat toiminnot'!B16+'PSR avustamat toiminnot'!E16+'PSR avustamat toiminnot'!H16+'PSR avustamat toiminnot'!K16</f>
        <v>0</v>
      </c>
      <c r="C12" s="369">
        <f>'PSR avustamat toiminnot'!C16+'PSR avustamat toiminnot'!F16+'PSR avustamat toiminnot'!I16+'PSR avustamat toiminnot'!L16</f>
        <v>0</v>
      </c>
      <c r="D12" s="369">
        <f>'PSR avustamat toiminnot'!D16+'PSR avustamat toiminnot'!G16+'PSR avustamat toiminnot'!J16+'PSR avustamat toiminnot'!M16</f>
        <v>0</v>
      </c>
      <c r="E12" s="369">
        <f>'RAY avustamat toiminnot'!K16</f>
        <v>0</v>
      </c>
      <c r="F12" s="369">
        <f>'RAY avustamat toiminnot'!L16</f>
        <v>0</v>
      </c>
      <c r="G12" s="369">
        <f>'RAY avustamat toiminnot'!M16</f>
        <v>0</v>
      </c>
      <c r="H12" s="150"/>
      <c r="I12" s="150"/>
      <c r="J12" s="150"/>
      <c r="K12" s="150"/>
      <c r="L12" s="150"/>
      <c r="M12" s="251"/>
      <c r="N12" s="232">
        <f t="shared" si="1"/>
        <v>0</v>
      </c>
      <c r="O12" s="231">
        <f t="shared" si="2"/>
        <v>0</v>
      </c>
      <c r="P12" s="233">
        <f t="shared" si="3"/>
        <v>0</v>
      </c>
    </row>
    <row r="13" spans="1:22" ht="13.9" customHeight="1" x14ac:dyDescent="0.2">
      <c r="A13" s="77" t="s">
        <v>124</v>
      </c>
      <c r="B13" s="369">
        <f>'PSR avustamat toiminnot'!B17+'PSR avustamat toiminnot'!E17+'PSR avustamat toiminnot'!H17+'PSR avustamat toiminnot'!K17</f>
        <v>0</v>
      </c>
      <c r="C13" s="369">
        <f>'PSR avustamat toiminnot'!C17+'PSR avustamat toiminnot'!F17+'PSR avustamat toiminnot'!I17+'PSR avustamat toiminnot'!L17</f>
        <v>0</v>
      </c>
      <c r="D13" s="369">
        <f>'PSR avustamat toiminnot'!D17+'PSR avustamat toiminnot'!G17+'PSR avustamat toiminnot'!J17+'PSR avustamat toiminnot'!M17</f>
        <v>0</v>
      </c>
      <c r="E13" s="369">
        <f>'RAY avustamat toiminnot'!K17</f>
        <v>0</v>
      </c>
      <c r="F13" s="369">
        <f>'RAY avustamat toiminnot'!L17</f>
        <v>0</v>
      </c>
      <c r="G13" s="369">
        <f>'RAY avustamat toiminnot'!M17</f>
        <v>0</v>
      </c>
      <c r="H13" s="150"/>
      <c r="I13" s="150"/>
      <c r="J13" s="150"/>
      <c r="K13" s="150"/>
      <c r="L13" s="150"/>
      <c r="M13" s="251"/>
      <c r="N13" s="232">
        <f t="shared" si="1"/>
        <v>0</v>
      </c>
      <c r="O13" s="231">
        <f t="shared" si="2"/>
        <v>0</v>
      </c>
      <c r="P13" s="233">
        <f t="shared" si="3"/>
        <v>0</v>
      </c>
    </row>
    <row r="14" spans="1:22" ht="13.9" customHeight="1" x14ac:dyDescent="0.2">
      <c r="A14" s="77" t="s">
        <v>99</v>
      </c>
      <c r="B14" s="369">
        <f>'PSR avustamat toiminnot'!B18+'PSR avustamat toiminnot'!E18+'PSR avustamat toiminnot'!H18+'PSR avustamat toiminnot'!K18</f>
        <v>0</v>
      </c>
      <c r="C14" s="369">
        <f>'PSR avustamat toiminnot'!C18+'PSR avustamat toiminnot'!F18+'PSR avustamat toiminnot'!I18+'PSR avustamat toiminnot'!L18</f>
        <v>0</v>
      </c>
      <c r="D14" s="369">
        <f>'PSR avustamat toiminnot'!D18+'PSR avustamat toiminnot'!G18+'PSR avustamat toiminnot'!J18+'PSR avustamat toiminnot'!M18</f>
        <v>0</v>
      </c>
      <c r="E14" s="369">
        <f>'RAY avustamat toiminnot'!K18</f>
        <v>0</v>
      </c>
      <c r="F14" s="369">
        <f>'RAY avustamat toiminnot'!L18</f>
        <v>0</v>
      </c>
      <c r="G14" s="369">
        <f>'RAY avustamat toiminnot'!M18</f>
        <v>0</v>
      </c>
      <c r="H14" s="150"/>
      <c r="I14" s="150"/>
      <c r="J14" s="150"/>
      <c r="K14" s="150"/>
      <c r="L14" s="150"/>
      <c r="M14" s="251"/>
      <c r="N14" s="232">
        <f t="shared" si="1"/>
        <v>0</v>
      </c>
      <c r="O14" s="231">
        <f t="shared" si="2"/>
        <v>0</v>
      </c>
      <c r="P14" s="233">
        <f t="shared" si="3"/>
        <v>0</v>
      </c>
    </row>
    <row r="15" spans="1:22" ht="13.9" customHeight="1" x14ac:dyDescent="0.2">
      <c r="A15" s="253" t="s">
        <v>190</v>
      </c>
      <c r="B15" s="231" t="e">
        <f>'PSR avustamat toiminnot'!B19+'PSR avustamat toiminnot'!E19+'PSR avustamat toiminnot'!H19+'PSR avustamat toiminnot'!K19</f>
        <v>#DIV/0!</v>
      </c>
      <c r="C15" s="231" t="e">
        <f>'PSR avustamat toiminnot'!C19+'PSR avustamat toiminnot'!F19+'PSR avustamat toiminnot'!I19+'PSR avustamat toiminnot'!L19</f>
        <v>#DIV/0!</v>
      </c>
      <c r="D15" s="231" t="e">
        <f>'PSR avustamat toiminnot'!D19+'PSR avustamat toiminnot'!G19+'PSR avustamat toiminnot'!J19+'PSR avustamat toiminnot'!M19</f>
        <v>#DIV/0!</v>
      </c>
      <c r="E15" s="231" t="e">
        <f>'RAY avustamat toiminnot'!K19</f>
        <v>#DIV/0!</v>
      </c>
      <c r="F15" s="231" t="e">
        <f>'RAY avustamat toiminnot'!L19</f>
        <v>#DIV/0!</v>
      </c>
      <c r="G15" s="235" t="e">
        <f>'RAY avustamat toiminnot'!M19</f>
        <v>#DIV/0!</v>
      </c>
      <c r="H15" s="306" t="e">
        <f>Yleiskulut!B14/Yleiskulut!B5*'Järjestön tulos yhteensä'!H3</f>
        <v>#DIV/0!</v>
      </c>
      <c r="I15" s="306" t="e">
        <f>Yleiskulut!C14/Yleiskulut!C5*'Järjestön tulos yhteensä'!I3</f>
        <v>#DIV/0!</v>
      </c>
      <c r="J15" s="306" t="e">
        <f>Yleiskulut!D14/Yleiskulut!D5*'Järjestön tulos yhteensä'!J3</f>
        <v>#DIV/0!</v>
      </c>
      <c r="K15" s="391"/>
      <c r="L15" s="392"/>
      <c r="M15" s="392"/>
      <c r="N15" s="232" t="e">
        <f t="shared" si="1"/>
        <v>#DIV/0!</v>
      </c>
      <c r="O15" s="231" t="e">
        <f t="shared" si="2"/>
        <v>#DIV/0!</v>
      </c>
      <c r="P15" s="233" t="e">
        <f t="shared" si="3"/>
        <v>#DIV/0!</v>
      </c>
    </row>
    <row r="16" spans="1:22" ht="20.100000000000001" customHeight="1" x14ac:dyDescent="0.25">
      <c r="A16" s="140" t="s">
        <v>29</v>
      </c>
      <c r="B16" s="227" t="e">
        <f>SUM(B9:B15)</f>
        <v>#DIV/0!</v>
      </c>
      <c r="C16" s="227" t="e">
        <f t="shared" ref="C16:P16" si="4">SUM(C9:C15)</f>
        <v>#DIV/0!</v>
      </c>
      <c r="D16" s="227" t="e">
        <f t="shared" si="4"/>
        <v>#DIV/0!</v>
      </c>
      <c r="E16" s="227" t="e">
        <f t="shared" si="4"/>
        <v>#DIV/0!</v>
      </c>
      <c r="F16" s="227" t="e">
        <f t="shared" si="4"/>
        <v>#DIV/0!</v>
      </c>
      <c r="G16" s="227" t="e">
        <f t="shared" si="4"/>
        <v>#DIV/0!</v>
      </c>
      <c r="H16" s="227" t="e">
        <f t="shared" si="4"/>
        <v>#DIV/0!</v>
      </c>
      <c r="I16" s="227" t="e">
        <f t="shared" si="4"/>
        <v>#DIV/0!</v>
      </c>
      <c r="J16" s="227" t="e">
        <f t="shared" si="4"/>
        <v>#DIV/0!</v>
      </c>
      <c r="K16" s="227">
        <f t="shared" si="4"/>
        <v>0</v>
      </c>
      <c r="L16" s="227">
        <f t="shared" si="4"/>
        <v>0</v>
      </c>
      <c r="M16" s="271">
        <f t="shared" si="4"/>
        <v>0</v>
      </c>
      <c r="N16" s="234" t="e">
        <f t="shared" si="4"/>
        <v>#DIV/0!</v>
      </c>
      <c r="O16" s="227" t="e">
        <f t="shared" si="4"/>
        <v>#DIV/0!</v>
      </c>
      <c r="P16" s="247" t="e">
        <f t="shared" si="4"/>
        <v>#DIV/0!</v>
      </c>
    </row>
    <row r="17" spans="1:17" x14ac:dyDescent="0.2">
      <c r="A17" s="248" t="s">
        <v>126</v>
      </c>
      <c r="B17" s="142" t="e">
        <f>'PSR avustamat toiminnot'!B20+'PSR avustamat toiminnot'!E20+'PSR avustamat toiminnot'!H20+'PSR avustamat toiminnot'!K20</f>
        <v>#DIV/0!</v>
      </c>
      <c r="C17" s="142" t="e">
        <f>'PSR avustamat toiminnot'!C20+'PSR avustamat toiminnot'!F20+'PSR avustamat toiminnot'!I20+'PSR avustamat toiminnot'!L20</f>
        <v>#DIV/0!</v>
      </c>
      <c r="D17" s="142" t="e">
        <f>'PSR avustamat toiminnot'!D20+'PSR avustamat toiminnot'!G20+'PSR avustamat toiminnot'!J20+'PSR avustamat toiminnot'!M20</f>
        <v>#DIV/0!</v>
      </c>
      <c r="E17" s="142" t="e">
        <f>'RAY avustamat toiminnot'!K20</f>
        <v>#DIV/0!</v>
      </c>
      <c r="F17" s="142" t="e">
        <f>'RAY avustamat toiminnot'!L20</f>
        <v>#DIV/0!</v>
      </c>
      <c r="G17" s="142" t="e">
        <f>'RAY avustamat toiminnot'!M20</f>
        <v>#DIV/0!</v>
      </c>
      <c r="H17" s="142"/>
      <c r="I17" s="142"/>
      <c r="J17" s="142"/>
      <c r="K17" s="142"/>
      <c r="L17" s="142"/>
      <c r="M17" s="142"/>
      <c r="N17" s="281">
        <f>Yleiskulut!B14+'PSR avustamat toiminnot'!B13+'PSR avustamat toiminnot'!B14+'PSR avustamat toiminnot'!B15+'PSR avustamat toiminnot'!B16+'PSR avustamat toiminnot'!B17+'PSR avustamat toiminnot'!B18+'PSR avustamat toiminnot'!E13+'PSR avustamat toiminnot'!E14+'PSR avustamat toiminnot'!E15+'PSR avustamat toiminnot'!E16+'PSR avustamat toiminnot'!E17+'PSR avustamat toiminnot'!E18+'PSR avustamat toiminnot'!H13+'PSR avustamat toiminnot'!H14+'PSR avustamat toiminnot'!H15+'PSR avustamat toiminnot'!H16+'PSR avustamat toiminnot'!H17+'PSR avustamat toiminnot'!H18+'PSR avustamat toiminnot'!K13+'PSR avustamat toiminnot'!K14+'PSR avustamat toiminnot'!K15+'PSR avustamat toiminnot'!K16+'PSR avustamat toiminnot'!K17+'PSR avustamat toiminnot'!K18+'RAY avustamat toiminnot'!K13+'RAY avustamat toiminnot'!K14+'RAY avustamat toiminnot'!K15+'RAY avustamat toiminnot'!K16+'RAY avustamat toiminnot'!K17+'RAY avustamat toiminnot'!K18+'Järjestön tulos yhteensä'!H9+'Järjestön tulos yhteensä'!H10+'Järjestön tulos yhteensä'!H11+'Järjestön tulos yhteensä'!H12+'Järjestön tulos yhteensä'!H13+'Järjestön tulos yhteensä'!H14+'Järjestön tulos yhteensä'!K9+'Järjestön tulos yhteensä'!K10+'Järjestön tulos yhteensä'!K11+'Järjestön tulos yhteensä'!K12+'Järjestön tulos yhteensä'!K13+'Järjestön tulos yhteensä'!K14</f>
        <v>0</v>
      </c>
      <c r="O17" s="142">
        <f>Yleiskulut!C14+'PSR avustamat toiminnot'!C13+'PSR avustamat toiminnot'!C14+'PSR avustamat toiminnot'!C15+'PSR avustamat toiminnot'!C16+'PSR avustamat toiminnot'!C17+'PSR avustamat toiminnot'!C18+'PSR avustamat toiminnot'!F13+'PSR avustamat toiminnot'!F14+'PSR avustamat toiminnot'!F15+'PSR avustamat toiminnot'!F16+'PSR avustamat toiminnot'!F17+'PSR avustamat toiminnot'!F18+'PSR avustamat toiminnot'!I13+'PSR avustamat toiminnot'!I14+'PSR avustamat toiminnot'!I15+'PSR avustamat toiminnot'!I16+'PSR avustamat toiminnot'!I17+'PSR avustamat toiminnot'!I18+'PSR avustamat toiminnot'!L13+'PSR avustamat toiminnot'!L14+'PSR avustamat toiminnot'!L15+'PSR avustamat toiminnot'!L16+'PSR avustamat toiminnot'!L17+'PSR avustamat toiminnot'!L18+'RAY avustamat toiminnot'!L13+'RAY avustamat toiminnot'!L14+'RAY avustamat toiminnot'!L15+'RAY avustamat toiminnot'!L16+'RAY avustamat toiminnot'!L17+'RAY avustamat toiminnot'!L18+'Järjestön tulos yhteensä'!I9+'Järjestön tulos yhteensä'!I10+'Järjestön tulos yhteensä'!I11+'Järjestön tulos yhteensä'!I12+'Järjestön tulos yhteensä'!I13+'Järjestön tulos yhteensä'!I14+'Järjestön tulos yhteensä'!L9+'Järjestön tulos yhteensä'!L10+'Järjestön tulos yhteensä'!L11+'Järjestön tulos yhteensä'!L12+'Järjestön tulos yhteensä'!L13+'Järjestön tulos yhteensä'!L14</f>
        <v>0</v>
      </c>
      <c r="P17" s="282">
        <f>Yleiskulut!D14+'PSR avustamat toiminnot'!D13+'PSR avustamat toiminnot'!D14+'PSR avustamat toiminnot'!D15+'PSR avustamat toiminnot'!D16+'PSR avustamat toiminnot'!D17+'PSR avustamat toiminnot'!D18+'PSR avustamat toiminnot'!G13+'PSR avustamat toiminnot'!G14+'PSR avustamat toiminnot'!G15+'PSR avustamat toiminnot'!G16+'PSR avustamat toiminnot'!G17+'PSR avustamat toiminnot'!G18+'PSR avustamat toiminnot'!J13+'PSR avustamat toiminnot'!J14+'PSR avustamat toiminnot'!J15+'PSR avustamat toiminnot'!J16+'PSR avustamat toiminnot'!J17+'PSR avustamat toiminnot'!J18+'PSR avustamat toiminnot'!M13+'PSR avustamat toiminnot'!M14+'PSR avustamat toiminnot'!M15+'PSR avustamat toiminnot'!M16+'PSR avustamat toiminnot'!M17+'PSR avustamat toiminnot'!M18+'RAY avustamat toiminnot'!M13+'RAY avustamat toiminnot'!M14+'RAY avustamat toiminnot'!M15+'RAY avustamat toiminnot'!M16+'RAY avustamat toiminnot'!M17+'RAY avustamat toiminnot'!M18+'Järjestön tulos yhteensä'!J9+'Järjestön tulos yhteensä'!J10+'Järjestön tulos yhteensä'!J11+'Järjestön tulos yhteensä'!J12+'Järjestön tulos yhteensä'!J13+'Järjestön tulos yhteensä'!J14+'Järjestön tulos yhteensä'!M9+'Järjestön tulos yhteensä'!M10+'Järjestön tulos yhteensä'!M11+'Järjestön tulos yhteensä'!M12+'Järjestön tulos yhteensä'!M13+'Järjestön tulos yhteensä'!M14</f>
        <v>0</v>
      </c>
    </row>
    <row r="18" spans="1:17" ht="16.899999999999999" customHeight="1" x14ac:dyDescent="0.25">
      <c r="A18" s="144" t="s">
        <v>36</v>
      </c>
      <c r="B18" s="141"/>
      <c r="C18" s="141"/>
      <c r="D18" s="141"/>
      <c r="E18" s="144"/>
      <c r="F18" s="144"/>
      <c r="G18" s="144"/>
      <c r="H18" s="144"/>
      <c r="I18" s="144"/>
      <c r="J18" s="144"/>
      <c r="K18" s="144"/>
      <c r="L18" s="144"/>
      <c r="M18" s="144"/>
      <c r="N18" s="159"/>
      <c r="O18" s="145"/>
      <c r="P18" s="160"/>
    </row>
    <row r="19" spans="1:17" ht="13.9" customHeight="1" x14ac:dyDescent="0.2">
      <c r="A19" s="77" t="s">
        <v>114</v>
      </c>
      <c r="B19" s="231">
        <f>'PSR avustamat toiminnot'!B23+'PSR avustamat toiminnot'!E23+'PSR avustamat toiminnot'!H23+'PSR avustamat toiminnot'!K23</f>
        <v>0</v>
      </c>
      <c r="C19" s="231">
        <f>'PSR avustamat toiminnot'!C23+'PSR avustamat toiminnot'!F23+'PSR avustamat toiminnot'!I23+'PSR avustamat toiminnot'!L23</f>
        <v>0</v>
      </c>
      <c r="D19" s="231">
        <f>'PSR avustamat toiminnot'!D23+'PSR avustamat toiminnot'!G23+'PSR avustamat toiminnot'!J23+'PSR avustamat toiminnot'!M23</f>
        <v>0</v>
      </c>
      <c r="E19" s="231">
        <f>'RAY avustamat toiminnot'!K22+'RAY avustamat toiminnot'!K25+'RAY avustamat toiminnot'!K27</f>
        <v>0</v>
      </c>
      <c r="F19" s="231">
        <f>'RAY avustamat toiminnot'!L22+'RAY avustamat toiminnot'!L25+'RAY avustamat toiminnot'!L27</f>
        <v>0</v>
      </c>
      <c r="G19" s="231">
        <f>'RAY avustamat toiminnot'!M22+'RAY avustamat toiminnot'!M25+'RAY avustamat toiminnot'!M27</f>
        <v>0</v>
      </c>
      <c r="H19" s="150"/>
      <c r="I19" s="150"/>
      <c r="J19" s="251"/>
      <c r="K19" s="150"/>
      <c r="L19" s="150"/>
      <c r="M19" s="251"/>
      <c r="N19" s="283">
        <f t="shared" ref="N19:P20" si="5">B19+E19+H19+K19</f>
        <v>0</v>
      </c>
      <c r="O19" s="264">
        <f t="shared" si="5"/>
        <v>0</v>
      </c>
      <c r="P19" s="284">
        <f t="shared" si="5"/>
        <v>0</v>
      </c>
      <c r="Q19" s="23"/>
    </row>
    <row r="20" spans="1:17" ht="13.9" customHeight="1" x14ac:dyDescent="0.2">
      <c r="A20" s="77" t="s">
        <v>115</v>
      </c>
      <c r="B20" s="231">
        <f>'PSR avustamat toiminnot'!B24+'PSR avustamat toiminnot'!E24+'PSR avustamat toiminnot'!H24+'PSR avustamat toiminnot'!K24</f>
        <v>0</v>
      </c>
      <c r="C20" s="231">
        <f>'PSR avustamat toiminnot'!C24+'PSR avustamat toiminnot'!F24+'PSR avustamat toiminnot'!I24+'PSR avustamat toiminnot'!L24</f>
        <v>0</v>
      </c>
      <c r="D20" s="231">
        <f>'PSR avustamat toiminnot'!D24+'PSR avustamat toiminnot'!G24+'PSR avustamat toiminnot'!J24+'PSR avustamat toiminnot'!M24</f>
        <v>0</v>
      </c>
      <c r="E20" s="231">
        <f>'RAY avustamat toiminnot'!K23+'RAY avustamat toiminnot'!K24+'RAY avustamat toiminnot'!K26+'RAY avustamat toiminnot'!K28</f>
        <v>0</v>
      </c>
      <c r="F20" s="231">
        <f>'RAY avustamat toiminnot'!L23+'RAY avustamat toiminnot'!L24+'RAY avustamat toiminnot'!L26+'RAY avustamat toiminnot'!L28</f>
        <v>0</v>
      </c>
      <c r="G20" s="231">
        <f>'RAY avustamat toiminnot'!M23+'RAY avustamat toiminnot'!M24+'RAY avustamat toiminnot'!M26+'RAY avustamat toiminnot'!M28</f>
        <v>0</v>
      </c>
      <c r="H20" s="150"/>
      <c r="I20" s="150"/>
      <c r="J20" s="251"/>
      <c r="K20" s="150"/>
      <c r="L20" s="150"/>
      <c r="M20" s="251"/>
      <c r="N20" s="238">
        <f t="shared" si="5"/>
        <v>0</v>
      </c>
      <c r="O20" s="238">
        <f t="shared" si="5"/>
        <v>0</v>
      </c>
      <c r="P20" s="285">
        <f t="shared" si="5"/>
        <v>0</v>
      </c>
      <c r="Q20" s="23"/>
    </row>
    <row r="21" spans="1:17" ht="13.9" customHeight="1" x14ac:dyDescent="0.2">
      <c r="A21" s="256" t="str">
        <f>'PSR avustamat toiminnot'!A25</f>
        <v>Ositetut vyörytettävät henkilöstökulut</v>
      </c>
      <c r="B21" s="231" t="e">
        <f>'PSR avustamat toiminnot'!B25+'PSR avustamat toiminnot'!E25+'PSR avustamat toiminnot'!H25+'PSR avustamat toiminnot'!K25</f>
        <v>#DIV/0!</v>
      </c>
      <c r="C21" s="231" t="e">
        <f>'PSR avustamat toiminnot'!C25+'PSR avustamat toiminnot'!F25+'PSR avustamat toiminnot'!I25+'PSR avustamat toiminnot'!L25</f>
        <v>#DIV/0!</v>
      </c>
      <c r="D21" s="231" t="e">
        <f>'PSR avustamat toiminnot'!D25+'PSR avustamat toiminnot'!G25+'PSR avustamat toiminnot'!J25+'PSR avustamat toiminnot'!M25</f>
        <v>#DIV/0!</v>
      </c>
      <c r="E21" s="231" t="e">
        <f>'RAY avustamat toiminnot'!K29</f>
        <v>#DIV/0!</v>
      </c>
      <c r="F21" s="231" t="e">
        <f>'RAY avustamat toiminnot'!L29</f>
        <v>#DIV/0!</v>
      </c>
      <c r="G21" s="231" t="e">
        <f>'RAY avustamat toiminnot'!M29</f>
        <v>#DIV/0!</v>
      </c>
      <c r="H21" s="306" t="e">
        <f>Yleiskulut!B18/Yleiskulut!B5*'Järjestön tulos yhteensä'!H3</f>
        <v>#DIV/0!</v>
      </c>
      <c r="I21" s="306" t="e">
        <f>Yleiskulut!C18/Yleiskulut!C5*'Järjestön tulos yhteensä'!I3</f>
        <v>#DIV/0!</v>
      </c>
      <c r="J21" s="306" t="e">
        <f>Yleiskulut!D18/Yleiskulut!D5*'Järjestön tulos yhteensä'!J3</f>
        <v>#DIV/0!</v>
      </c>
      <c r="K21" s="391"/>
      <c r="L21" s="392"/>
      <c r="M21" s="392"/>
      <c r="N21" s="232" t="e">
        <f>B21+E21+H21</f>
        <v>#DIV/0!</v>
      </c>
      <c r="O21" s="231" t="e">
        <f>C21+F21+I21</f>
        <v>#DIV/0!</v>
      </c>
      <c r="P21" s="233" t="e">
        <f>D21+G21+J21</f>
        <v>#DIV/0!</v>
      </c>
      <c r="Q21" s="23"/>
    </row>
    <row r="22" spans="1:17" ht="18" customHeight="1" x14ac:dyDescent="0.2">
      <c r="A22" s="200" t="s">
        <v>179</v>
      </c>
      <c r="B22" s="227" t="e">
        <f>SUM(B19:B21)</f>
        <v>#DIV/0!</v>
      </c>
      <c r="C22" s="227" t="e">
        <f t="shared" ref="C22:P22" si="6">SUM(C19:C21)</f>
        <v>#DIV/0!</v>
      </c>
      <c r="D22" s="227" t="e">
        <f t="shared" si="6"/>
        <v>#DIV/0!</v>
      </c>
      <c r="E22" s="227" t="e">
        <f t="shared" si="6"/>
        <v>#DIV/0!</v>
      </c>
      <c r="F22" s="227" t="e">
        <f t="shared" si="6"/>
        <v>#DIV/0!</v>
      </c>
      <c r="G22" s="227" t="e">
        <f t="shared" si="6"/>
        <v>#DIV/0!</v>
      </c>
      <c r="H22" s="227" t="e">
        <f t="shared" si="6"/>
        <v>#DIV/0!</v>
      </c>
      <c r="I22" s="227" t="e">
        <f t="shared" si="6"/>
        <v>#DIV/0!</v>
      </c>
      <c r="J22" s="227" t="e">
        <f t="shared" si="6"/>
        <v>#DIV/0!</v>
      </c>
      <c r="K22" s="227">
        <f t="shared" si="6"/>
        <v>0</v>
      </c>
      <c r="L22" s="227">
        <f t="shared" si="6"/>
        <v>0</v>
      </c>
      <c r="M22" s="271">
        <f t="shared" si="6"/>
        <v>0</v>
      </c>
      <c r="N22" s="234" t="e">
        <f t="shared" si="6"/>
        <v>#DIV/0!</v>
      </c>
      <c r="O22" s="227" t="e">
        <f t="shared" si="6"/>
        <v>#DIV/0!</v>
      </c>
      <c r="P22" s="247" t="e">
        <f t="shared" si="6"/>
        <v>#DIV/0!</v>
      </c>
      <c r="Q22" s="23"/>
    </row>
    <row r="23" spans="1:17" ht="13.9" customHeight="1" x14ac:dyDescent="0.2">
      <c r="A23" s="114" t="s">
        <v>3</v>
      </c>
      <c r="B23" s="239">
        <f>'PSR avustamat toiminnot'!B27+'PSR avustamat toiminnot'!E27+'PSR avustamat toiminnot'!H27+'PSR avustamat toiminnot'!K27</f>
        <v>0</v>
      </c>
      <c r="C23" s="239">
        <f>'PSR avustamat toiminnot'!C27+'PSR avustamat toiminnot'!F27+'PSR avustamat toiminnot'!I27+'PSR avustamat toiminnot'!L27</f>
        <v>0</v>
      </c>
      <c r="D23" s="239">
        <f>'PSR avustamat toiminnot'!D27+'PSR avustamat toiminnot'!G27+'PSR avustamat toiminnot'!J27+'PSR avustamat toiminnot'!M27</f>
        <v>0</v>
      </c>
      <c r="E23" s="239">
        <f>'RAY avustamat toiminnot'!K34</f>
        <v>0</v>
      </c>
      <c r="F23" s="239">
        <f>'RAY avustamat toiminnot'!L34</f>
        <v>0</v>
      </c>
      <c r="G23" s="239">
        <f>'RAY avustamat toiminnot'!M34</f>
        <v>0</v>
      </c>
      <c r="H23" s="150"/>
      <c r="I23" s="150"/>
      <c r="J23" s="150"/>
      <c r="K23" s="150"/>
      <c r="L23" s="150"/>
      <c r="M23" s="251"/>
      <c r="N23" s="283">
        <f>B23+E23+H23+K23</f>
        <v>0</v>
      </c>
      <c r="O23" s="264">
        <f>C23+F23+I23+L23</f>
        <v>0</v>
      </c>
      <c r="P23" s="284">
        <f>D23+G23+J23+M23</f>
        <v>0</v>
      </c>
    </row>
    <row r="24" spans="1:17" ht="13.9" customHeight="1" x14ac:dyDescent="0.2">
      <c r="A24" s="253" t="str">
        <f>'PSR avustamat toiminnot'!A28</f>
        <v>Ositetut vyörytettävät poistot</v>
      </c>
      <c r="B24" s="231" t="e">
        <f>'PSR avustamat toiminnot'!B28+'PSR avustamat toiminnot'!E28+'PSR avustamat toiminnot'!H28+'PSR avustamat toiminnot'!K28</f>
        <v>#DIV/0!</v>
      </c>
      <c r="C24" s="231" t="e">
        <f>'PSR avustamat toiminnot'!C28+'PSR avustamat toiminnot'!F28+'PSR avustamat toiminnot'!I28+'PSR avustamat toiminnot'!L28</f>
        <v>#DIV/0!</v>
      </c>
      <c r="D24" s="231" t="e">
        <f>'PSR avustamat toiminnot'!D28+'PSR avustamat toiminnot'!G28+'PSR avustamat toiminnot'!J28+'PSR avustamat toiminnot'!M28</f>
        <v>#DIV/0!</v>
      </c>
      <c r="E24" s="231" t="e">
        <f>'RAY avustamat toiminnot'!K35</f>
        <v>#DIV/0!</v>
      </c>
      <c r="F24" s="231" t="e">
        <f>'RAY avustamat toiminnot'!L35</f>
        <v>#DIV/0!</v>
      </c>
      <c r="G24" s="231" t="e">
        <f>'RAY avustamat toiminnot'!M35</f>
        <v>#DIV/0!</v>
      </c>
      <c r="H24" s="306" t="e">
        <f>Yleiskulut!B19/Yleiskulut!B5*'Järjestön tulos yhteensä'!H3</f>
        <v>#DIV/0!</v>
      </c>
      <c r="I24" s="306" t="e">
        <f>Yleiskulut!C19/Yleiskulut!C5*'Järjestön tulos yhteensä'!I3</f>
        <v>#DIV/0!</v>
      </c>
      <c r="J24" s="306" t="e">
        <f>Yleiskulut!D19/Yleiskulut!D5*'Järjestön tulos yhteensä'!J3</f>
        <v>#DIV/0!</v>
      </c>
      <c r="K24" s="391"/>
      <c r="L24" s="392"/>
      <c r="M24" s="392"/>
      <c r="N24" s="232" t="e">
        <f>B24+E24+H24</f>
        <v>#DIV/0!</v>
      </c>
      <c r="O24" s="231" t="e">
        <f>C24+F24+I24</f>
        <v>#DIV/0!</v>
      </c>
      <c r="P24" s="233" t="e">
        <f>D24+G24+J24</f>
        <v>#DIV/0!</v>
      </c>
    </row>
    <row r="25" spans="1:17" ht="13.9" customHeight="1" x14ac:dyDescent="0.2">
      <c r="A25" s="77" t="s">
        <v>0</v>
      </c>
      <c r="B25" s="231">
        <f>'PSR avustamat toiminnot'!B29+'PSR avustamat toiminnot'!E29+'PSR avustamat toiminnot'!H29+'PSR avustamat toiminnot'!K29</f>
        <v>0</v>
      </c>
      <c r="C25" s="231">
        <f>'PSR avustamat toiminnot'!C29+'PSR avustamat toiminnot'!F29+'PSR avustamat toiminnot'!I29+'PSR avustamat toiminnot'!L29</f>
        <v>0</v>
      </c>
      <c r="D25" s="231">
        <f>'PSR avustamat toiminnot'!D29+'PSR avustamat toiminnot'!G29+'PSR avustamat toiminnot'!J29+'PSR avustamat toiminnot'!M29</f>
        <v>0</v>
      </c>
      <c r="E25" s="231">
        <f>'RAY avustamat toiminnot'!K57-'RAY avustamat toiminnot'!K56-'RAY avustamat toiminnot'!K55+'RAY avustamat toiminnot'!K33</f>
        <v>0</v>
      </c>
      <c r="F25" s="231">
        <f>'RAY avustamat toiminnot'!L57-'RAY avustamat toiminnot'!L56-'RAY avustamat toiminnot'!L55+'RAY avustamat toiminnot'!L33</f>
        <v>0</v>
      </c>
      <c r="G25" s="231">
        <f>'RAY avustamat toiminnot'!M57-'RAY avustamat toiminnot'!M56-'RAY avustamat toiminnot'!M55+'RAY avustamat toiminnot'!M33</f>
        <v>0</v>
      </c>
      <c r="H25" s="150"/>
      <c r="I25" s="150"/>
      <c r="J25" s="251"/>
      <c r="K25" s="150"/>
      <c r="L25" s="150"/>
      <c r="M25" s="251"/>
      <c r="N25" s="283">
        <f>B25+E25+H25+K25</f>
        <v>0</v>
      </c>
      <c r="O25" s="264">
        <f>C25+F25+I25+L25</f>
        <v>0</v>
      </c>
      <c r="P25" s="284">
        <f>D25+G25+J25+M25</f>
        <v>0</v>
      </c>
    </row>
    <row r="26" spans="1:17" ht="13.9" customHeight="1" x14ac:dyDescent="0.2">
      <c r="A26" s="253" t="str">
        <f>'PSR avustamat toiminnot'!A30</f>
        <v>Ositetut vyörytettävät muut kulut</v>
      </c>
      <c r="B26" s="231" t="e">
        <f>'PSR avustamat toiminnot'!B30+'PSR avustamat toiminnot'!E30+'PSR avustamat toiminnot'!H30+'PSR avustamat toiminnot'!K30</f>
        <v>#DIV/0!</v>
      </c>
      <c r="C26" s="231" t="e">
        <f>'PSR avustamat toiminnot'!C30+'PSR avustamat toiminnot'!F30+'PSR avustamat toiminnot'!I30+'PSR avustamat toiminnot'!L30</f>
        <v>#DIV/0!</v>
      </c>
      <c r="D26" s="231" t="e">
        <f>'PSR avustamat toiminnot'!D30+'PSR avustamat toiminnot'!G30+'PSR avustamat toiminnot'!J30+'PSR avustamat toiminnot'!M30</f>
        <v>#DIV/0!</v>
      </c>
      <c r="E26" s="231" t="e">
        <f>'RAY avustamat toiminnot'!K58</f>
        <v>#DIV/0!</v>
      </c>
      <c r="F26" s="231" t="e">
        <f>'RAY avustamat toiminnot'!L58</f>
        <v>#DIV/0!</v>
      </c>
      <c r="G26" s="231" t="e">
        <f>'RAY avustamat toiminnot'!M58</f>
        <v>#DIV/0!</v>
      </c>
      <c r="H26" s="306" t="e">
        <f>(Yleiskulut!B31-Yleiskulut!B36)/Yleiskulut!B5*'Järjestön tulos yhteensä'!H3</f>
        <v>#DIV/0!</v>
      </c>
      <c r="I26" s="306" t="e">
        <f>(Yleiskulut!C31-Yleiskulut!C36)/Yleiskulut!C5*'Järjestön tulos yhteensä'!I3</f>
        <v>#DIV/0!</v>
      </c>
      <c r="J26" s="306" t="e">
        <f>(Yleiskulut!D31-Yleiskulut!D36)/Yleiskulut!D5*'Järjestön tulos yhteensä'!J3</f>
        <v>#DIV/0!</v>
      </c>
      <c r="K26" s="391"/>
      <c r="L26" s="392"/>
      <c r="M26" s="392"/>
      <c r="N26" s="232" t="e">
        <f>B26+E26+H26</f>
        <v>#DIV/0!</v>
      </c>
      <c r="O26" s="231" t="e">
        <f>C26+F26+I26</f>
        <v>#DIV/0!</v>
      </c>
      <c r="P26" s="233" t="e">
        <f>D26+G26+J26</f>
        <v>#DIV/0!</v>
      </c>
    </row>
    <row r="27" spans="1:17" ht="13.9" customHeight="1" x14ac:dyDescent="0.2">
      <c r="A27" s="114" t="s">
        <v>95</v>
      </c>
      <c r="B27" s="239">
        <f>'PSR avustamat toiminnot'!B31+'PSR avustamat toiminnot'!E31+'PSR avustamat toiminnot'!H31+'PSR avustamat toiminnot'!K31</f>
        <v>0</v>
      </c>
      <c r="C27" s="239">
        <f>'PSR avustamat toiminnot'!C31+'PSR avustamat toiminnot'!F31+'PSR avustamat toiminnot'!I31+'PSR avustamat toiminnot'!L31</f>
        <v>0</v>
      </c>
      <c r="D27" s="239">
        <f>'PSR avustamat toiminnot'!D31+'PSR avustamat toiminnot'!G31+'PSR avustamat toiminnot'!J31+'PSR avustamat toiminnot'!M31</f>
        <v>0</v>
      </c>
      <c r="E27" s="239">
        <f>'RAY avustamat toiminnot'!K55+'RAY avustamat toiminnot'!K56+'RAY avustamat toiminnot'!K59</f>
        <v>0</v>
      </c>
      <c r="F27" s="239">
        <f>'RAY avustamat toiminnot'!L55+'RAY avustamat toiminnot'!L56+'RAY avustamat toiminnot'!L59</f>
        <v>0</v>
      </c>
      <c r="G27" s="239">
        <f>'RAY avustamat toiminnot'!M55+'RAY avustamat toiminnot'!M56+'RAY avustamat toiminnot'!M59</f>
        <v>0</v>
      </c>
      <c r="H27" s="391"/>
      <c r="I27" s="392"/>
      <c r="J27" s="407"/>
      <c r="K27" s="150"/>
      <c r="L27" s="150"/>
      <c r="M27" s="251"/>
      <c r="N27" s="238">
        <f>B27+E27+K27</f>
        <v>0</v>
      </c>
      <c r="O27" s="238">
        <f>C27+F27+L27</f>
        <v>0</v>
      </c>
      <c r="P27" s="285">
        <f>D27+G27+M27</f>
        <v>0</v>
      </c>
      <c r="Q27" s="23"/>
    </row>
    <row r="28" spans="1:17" ht="13.9" customHeight="1" x14ac:dyDescent="0.2">
      <c r="A28" s="256" t="str">
        <f>'PSR avustamat toiminnot'!A32</f>
        <v>Ositetut vyörytettävät ei hyväksyttävät kulut</v>
      </c>
      <c r="B28" s="231" t="e">
        <f>'PSR avustamat toiminnot'!B32+'PSR avustamat toiminnot'!E32+'PSR avustamat toiminnot'!H32+'PSR avustamat toiminnot'!K32</f>
        <v>#DIV/0!</v>
      </c>
      <c r="C28" s="231" t="e">
        <f>'PSR avustamat toiminnot'!C32+'PSR avustamat toiminnot'!F32+'PSR avustamat toiminnot'!I32+'PSR avustamat toiminnot'!L32</f>
        <v>#DIV/0!</v>
      </c>
      <c r="D28" s="231" t="e">
        <f>'PSR avustamat toiminnot'!D32+'PSR avustamat toiminnot'!G32+'PSR avustamat toiminnot'!J32+'PSR avustamat toiminnot'!M32</f>
        <v>#DIV/0!</v>
      </c>
      <c r="E28" s="231" t="e">
        <f>'RAY avustamat toiminnot'!K60</f>
        <v>#DIV/0!</v>
      </c>
      <c r="F28" s="231" t="e">
        <f>'RAY avustamat toiminnot'!L60</f>
        <v>#DIV/0!</v>
      </c>
      <c r="G28" s="231" t="e">
        <f>'RAY avustamat toiminnot'!M60</f>
        <v>#DIV/0!</v>
      </c>
      <c r="H28" s="231" t="e">
        <f>Yleiskulut!B36/Yleiskulut!B5*'Järjestön tulos yhteensä'!H3</f>
        <v>#DIV/0!</v>
      </c>
      <c r="I28" s="231" t="e">
        <f>Yleiskulut!C36/Yleiskulut!C5*'Järjestön tulos yhteensä'!I3</f>
        <v>#DIV/0!</v>
      </c>
      <c r="J28" s="231" t="e">
        <f>Yleiskulut!D36/Yleiskulut!D5*'Järjestön tulos yhteensä'!J3</f>
        <v>#DIV/0!</v>
      </c>
      <c r="K28" s="391"/>
      <c r="L28" s="392"/>
      <c r="M28" s="392"/>
      <c r="N28" s="232" t="e">
        <f>B28+E28+H28</f>
        <v>#DIV/0!</v>
      </c>
      <c r="O28" s="231" t="e">
        <f>C28+F28+I28</f>
        <v>#DIV/0!</v>
      </c>
      <c r="P28" s="233" t="e">
        <f>D28+G28+J28</f>
        <v>#DIV/0!</v>
      </c>
      <c r="Q28" s="23"/>
    </row>
    <row r="29" spans="1:17" ht="20.100000000000001" customHeight="1" x14ac:dyDescent="0.25">
      <c r="A29" s="140" t="s">
        <v>54</v>
      </c>
      <c r="B29" s="227" t="e">
        <f>SUM(B22:B28)</f>
        <v>#DIV/0!</v>
      </c>
      <c r="C29" s="227" t="e">
        <f t="shared" ref="C29:P29" si="7">SUM(C22:C28)</f>
        <v>#DIV/0!</v>
      </c>
      <c r="D29" s="227" t="e">
        <f t="shared" si="7"/>
        <v>#DIV/0!</v>
      </c>
      <c r="E29" s="227" t="e">
        <f t="shared" si="7"/>
        <v>#DIV/0!</v>
      </c>
      <c r="F29" s="227" t="e">
        <f t="shared" si="7"/>
        <v>#DIV/0!</v>
      </c>
      <c r="G29" s="227" t="e">
        <f t="shared" si="7"/>
        <v>#DIV/0!</v>
      </c>
      <c r="H29" s="227" t="e">
        <f t="shared" si="7"/>
        <v>#DIV/0!</v>
      </c>
      <c r="I29" s="227" t="e">
        <f t="shared" si="7"/>
        <v>#DIV/0!</v>
      </c>
      <c r="J29" s="227" t="e">
        <f t="shared" si="7"/>
        <v>#DIV/0!</v>
      </c>
      <c r="K29" s="227">
        <f t="shared" si="7"/>
        <v>0</v>
      </c>
      <c r="L29" s="227">
        <f t="shared" si="7"/>
        <v>0</v>
      </c>
      <c r="M29" s="271">
        <f t="shared" si="7"/>
        <v>0</v>
      </c>
      <c r="N29" s="234" t="e">
        <f t="shared" si="7"/>
        <v>#DIV/0!</v>
      </c>
      <c r="O29" s="227" t="e">
        <f t="shared" si="7"/>
        <v>#DIV/0!</v>
      </c>
      <c r="P29" s="247" t="e">
        <f t="shared" si="7"/>
        <v>#DIV/0!</v>
      </c>
    </row>
    <row r="30" spans="1:17" x14ac:dyDescent="0.2">
      <c r="A30" s="248" t="s">
        <v>126</v>
      </c>
      <c r="B30" s="142" t="e">
        <f>'PSR avustamat toiminnot'!B33+'PSR avustamat toiminnot'!E33+'PSR avustamat toiminnot'!H33+'PSR avustamat toiminnot'!K33</f>
        <v>#DIV/0!</v>
      </c>
      <c r="C30" s="142" t="e">
        <f>'PSR avustamat toiminnot'!C33+'PSR avustamat toiminnot'!F33+'PSR avustamat toiminnot'!I33+'PSR avustamat toiminnot'!L33</f>
        <v>#DIV/0!</v>
      </c>
      <c r="D30" s="142" t="e">
        <f>'PSR avustamat toiminnot'!D33+'PSR avustamat toiminnot'!G33+'PSR avustamat toiminnot'!J33+'PSR avustamat toiminnot'!M33</f>
        <v>#DIV/0!</v>
      </c>
      <c r="E30" s="142" t="e">
        <f>'RAY avustamat toiminnot'!K61</f>
        <v>#DIV/0!</v>
      </c>
      <c r="F30" s="142" t="e">
        <f>'RAY avustamat toiminnot'!L61</f>
        <v>#DIV/0!</v>
      </c>
      <c r="G30" s="142" t="e">
        <f>'RAY avustamat toiminnot'!M61</f>
        <v>#DIV/0!</v>
      </c>
      <c r="H30" s="142"/>
      <c r="I30" s="142"/>
      <c r="J30" s="142"/>
      <c r="K30" s="142"/>
      <c r="L30" s="142"/>
      <c r="M30" s="142"/>
      <c r="N30" s="281" t="e">
        <f>H29+K29+'PSR avustamat toiminnot'!B33+'PSR avustamat toiminnot'!E33+'PSR avustamat toiminnot'!H33+'PSR avustamat toiminnot'!K33+'RAY avustamat toiminnot'!K61</f>
        <v>#DIV/0!</v>
      </c>
      <c r="O30" s="142" t="e">
        <f>I29+L29+'PSR avustamat toiminnot'!C33+'PSR avustamat toiminnot'!F33+'PSR avustamat toiminnot'!I33+'PSR avustamat toiminnot'!L33+'RAY avustamat toiminnot'!L61</f>
        <v>#DIV/0!</v>
      </c>
      <c r="P30" s="282" t="e">
        <f>J29+M29+'PSR avustamat toiminnot'!D33+'PSR avustamat toiminnot'!G33+'PSR avustamat toiminnot'!J33+'PSR avustamat toiminnot'!M33+'RAY avustamat toiminnot'!M61</f>
        <v>#DIV/0!</v>
      </c>
    </row>
    <row r="31" spans="1:17" ht="20.100000000000001" customHeight="1" x14ac:dyDescent="0.25">
      <c r="A31" s="140" t="s">
        <v>37</v>
      </c>
      <c r="B31" s="227" t="e">
        <f>B16-B29</f>
        <v>#DIV/0!</v>
      </c>
      <c r="C31" s="227" t="e">
        <f t="shared" ref="C31:P31" si="8">C16-C29</f>
        <v>#DIV/0!</v>
      </c>
      <c r="D31" s="227" t="e">
        <f t="shared" si="8"/>
        <v>#DIV/0!</v>
      </c>
      <c r="E31" s="227" t="e">
        <f t="shared" si="8"/>
        <v>#DIV/0!</v>
      </c>
      <c r="F31" s="227" t="e">
        <f t="shared" si="8"/>
        <v>#DIV/0!</v>
      </c>
      <c r="G31" s="227" t="e">
        <f t="shared" si="8"/>
        <v>#DIV/0!</v>
      </c>
      <c r="H31" s="227" t="e">
        <f t="shared" si="8"/>
        <v>#DIV/0!</v>
      </c>
      <c r="I31" s="227" t="e">
        <f t="shared" si="8"/>
        <v>#DIV/0!</v>
      </c>
      <c r="J31" s="227" t="e">
        <f t="shared" si="8"/>
        <v>#DIV/0!</v>
      </c>
      <c r="K31" s="227">
        <f t="shared" si="8"/>
        <v>0</v>
      </c>
      <c r="L31" s="227">
        <f t="shared" si="8"/>
        <v>0</v>
      </c>
      <c r="M31" s="271">
        <f t="shared" si="8"/>
        <v>0</v>
      </c>
      <c r="N31" s="260" t="e">
        <f t="shared" si="8"/>
        <v>#DIV/0!</v>
      </c>
      <c r="O31" s="261" t="e">
        <f t="shared" si="8"/>
        <v>#DIV/0!</v>
      </c>
      <c r="P31" s="262" t="e">
        <f t="shared" si="8"/>
        <v>#DIV/0!</v>
      </c>
    </row>
    <row r="32" spans="1:17" ht="4.9000000000000004" customHeight="1" x14ac:dyDescent="0.25">
      <c r="A32" s="143"/>
      <c r="B32" s="142"/>
      <c r="C32" s="142"/>
      <c r="D32" s="142"/>
      <c r="E32" s="131"/>
      <c r="F32" s="131"/>
      <c r="G32" s="131"/>
      <c r="H32" s="131"/>
      <c r="I32" s="131"/>
      <c r="J32" s="131"/>
      <c r="K32" s="131"/>
      <c r="L32" s="131"/>
      <c r="M32" s="131"/>
      <c r="N32" s="161"/>
      <c r="O32" s="32"/>
      <c r="P32" s="162"/>
    </row>
    <row r="33" spans="1:17" ht="20.100000000000001" customHeight="1" x14ac:dyDescent="0.3">
      <c r="A33" s="50" t="s">
        <v>47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63"/>
      <c r="O33" s="10"/>
      <c r="P33" s="97"/>
    </row>
    <row r="34" spans="1:17" ht="13.9" customHeight="1" x14ac:dyDescent="0.2">
      <c r="A34" s="78" t="s">
        <v>48</v>
      </c>
      <c r="B34" s="231">
        <f>'PSR avustamat toiminnot'!B38+'PSR avustamat toiminnot'!E38+'PSR avustamat toiminnot'!H38+'PSR avustamat toiminnot'!K38</f>
        <v>0</v>
      </c>
      <c r="C34" s="231">
        <f>'PSR avustamat toiminnot'!C38+'PSR avustamat toiminnot'!F38+'PSR avustamat toiminnot'!I38+'PSR avustamat toiminnot'!L38</f>
        <v>0</v>
      </c>
      <c r="D34" s="231">
        <f>'PSR avustamat toiminnot'!D38+'PSR avustamat toiminnot'!G38+'PSR avustamat toiminnot'!J38+'PSR avustamat toiminnot'!M38</f>
        <v>0</v>
      </c>
      <c r="E34" s="231">
        <f>'RAY avustamat toiminnot'!K66</f>
        <v>0</v>
      </c>
      <c r="F34" s="231">
        <f>'RAY avustamat toiminnot'!L66</f>
        <v>0</v>
      </c>
      <c r="G34" s="231">
        <f>'RAY avustamat toiminnot'!M66</f>
        <v>0</v>
      </c>
      <c r="H34" s="150"/>
      <c r="I34" s="150"/>
      <c r="J34" s="150"/>
      <c r="K34" s="150"/>
      <c r="L34" s="150"/>
      <c r="M34" s="251"/>
      <c r="N34" s="268">
        <f t="shared" ref="N34:P38" si="9">B34+E34+H34+K34</f>
        <v>0</v>
      </c>
      <c r="O34" s="269">
        <f t="shared" si="9"/>
        <v>0</v>
      </c>
      <c r="P34" s="270">
        <f t="shared" si="9"/>
        <v>0</v>
      </c>
      <c r="Q34" s="23"/>
    </row>
    <row r="35" spans="1:17" ht="13.9" customHeight="1" x14ac:dyDescent="0.2">
      <c r="A35" s="78" t="s">
        <v>50</v>
      </c>
      <c r="B35" s="231">
        <f>'PSR avustamat toiminnot'!B39+'PSR avustamat toiminnot'!E39+'PSR avustamat toiminnot'!H39+'PSR avustamat toiminnot'!K39</f>
        <v>0</v>
      </c>
      <c r="C35" s="231">
        <f>'PSR avustamat toiminnot'!C39+'PSR avustamat toiminnot'!F39+'PSR avustamat toiminnot'!I39+'PSR avustamat toiminnot'!L39</f>
        <v>0</v>
      </c>
      <c r="D35" s="231">
        <f>'PSR avustamat toiminnot'!D39+'PSR avustamat toiminnot'!G39+'PSR avustamat toiminnot'!J39+'PSR avustamat toiminnot'!M39</f>
        <v>0</v>
      </c>
      <c r="E35" s="231">
        <f>'RAY avustamat toiminnot'!K67</f>
        <v>0</v>
      </c>
      <c r="F35" s="231">
        <f>'RAY avustamat toiminnot'!L67</f>
        <v>0</v>
      </c>
      <c r="G35" s="231">
        <f>'RAY avustamat toiminnot'!M67</f>
        <v>0</v>
      </c>
      <c r="H35" s="150"/>
      <c r="I35" s="150"/>
      <c r="J35" s="150"/>
      <c r="K35" s="150"/>
      <c r="L35" s="150"/>
      <c r="M35" s="251"/>
      <c r="N35" s="268">
        <f t="shared" si="9"/>
        <v>0</v>
      </c>
      <c r="O35" s="269">
        <f t="shared" si="9"/>
        <v>0</v>
      </c>
      <c r="P35" s="270">
        <f t="shared" si="9"/>
        <v>0</v>
      </c>
    </row>
    <row r="36" spans="1:17" ht="13.9" customHeight="1" x14ac:dyDescent="0.2">
      <c r="A36" s="78" t="s">
        <v>94</v>
      </c>
      <c r="B36" s="231">
        <f>'PSR avustamat toiminnot'!B40+'PSR avustamat toiminnot'!E40+'PSR avustamat toiminnot'!H40+'PSR avustamat toiminnot'!K40</f>
        <v>0</v>
      </c>
      <c r="C36" s="231">
        <f>'PSR avustamat toiminnot'!C40+'PSR avustamat toiminnot'!F40+'PSR avustamat toiminnot'!I40+'PSR avustamat toiminnot'!L40</f>
        <v>0</v>
      </c>
      <c r="D36" s="231">
        <f>'PSR avustamat toiminnot'!D40+'PSR avustamat toiminnot'!G40+'PSR avustamat toiminnot'!J40+'PSR avustamat toiminnot'!M40</f>
        <v>0</v>
      </c>
      <c r="E36" s="231">
        <f>'RAY avustamat toiminnot'!K68</f>
        <v>0</v>
      </c>
      <c r="F36" s="231">
        <f>'RAY avustamat toiminnot'!L68</f>
        <v>0</v>
      </c>
      <c r="G36" s="231">
        <f>'RAY avustamat toiminnot'!M68</f>
        <v>0</v>
      </c>
      <c r="H36" s="150"/>
      <c r="I36" s="150"/>
      <c r="J36" s="150"/>
      <c r="K36" s="150"/>
      <c r="L36" s="150"/>
      <c r="M36" s="251"/>
      <c r="N36" s="268">
        <f t="shared" si="9"/>
        <v>0</v>
      </c>
      <c r="O36" s="269">
        <f t="shared" si="9"/>
        <v>0</v>
      </c>
      <c r="P36" s="270">
        <f t="shared" si="9"/>
        <v>0</v>
      </c>
    </row>
    <row r="37" spans="1:17" ht="13.9" customHeight="1" x14ac:dyDescent="0.2">
      <c r="A37" s="78" t="s">
        <v>49</v>
      </c>
      <c r="B37" s="231">
        <f>'PSR avustamat toiminnot'!B41+'PSR avustamat toiminnot'!E41+'PSR avustamat toiminnot'!H41+'PSR avustamat toiminnot'!K41</f>
        <v>0</v>
      </c>
      <c r="C37" s="231">
        <f>'PSR avustamat toiminnot'!C41+'PSR avustamat toiminnot'!F41+'PSR avustamat toiminnot'!I41+'PSR avustamat toiminnot'!L41</f>
        <v>0</v>
      </c>
      <c r="D37" s="231">
        <f>'PSR avustamat toiminnot'!D41+'PSR avustamat toiminnot'!G41+'PSR avustamat toiminnot'!J41+'PSR avustamat toiminnot'!M41</f>
        <v>0</v>
      </c>
      <c r="E37" s="231">
        <f>'RAY avustamat toiminnot'!K69</f>
        <v>0</v>
      </c>
      <c r="F37" s="231">
        <f>'RAY avustamat toiminnot'!L69</f>
        <v>0</v>
      </c>
      <c r="G37" s="231">
        <f>'RAY avustamat toiminnot'!M69</f>
        <v>0</v>
      </c>
      <c r="H37" s="150"/>
      <c r="I37" s="150"/>
      <c r="J37" s="150"/>
      <c r="K37" s="150"/>
      <c r="L37" s="150"/>
      <c r="M37" s="251"/>
      <c r="N37" s="268">
        <f t="shared" si="9"/>
        <v>0</v>
      </c>
      <c r="O37" s="269">
        <f t="shared" si="9"/>
        <v>0</v>
      </c>
      <c r="P37" s="270">
        <f t="shared" si="9"/>
        <v>0</v>
      </c>
      <c r="Q37" s="23"/>
    </row>
    <row r="38" spans="1:17" ht="20.100000000000001" customHeight="1" x14ac:dyDescent="0.25">
      <c r="A38" s="140" t="s">
        <v>55</v>
      </c>
      <c r="B38" s="227">
        <f t="shared" ref="B38:M38" si="10">B34+B35+B36-B37</f>
        <v>0</v>
      </c>
      <c r="C38" s="227">
        <f t="shared" si="10"/>
        <v>0</v>
      </c>
      <c r="D38" s="227">
        <f t="shared" si="10"/>
        <v>0</v>
      </c>
      <c r="E38" s="227">
        <f t="shared" si="10"/>
        <v>0</v>
      </c>
      <c r="F38" s="227">
        <f t="shared" si="10"/>
        <v>0</v>
      </c>
      <c r="G38" s="227">
        <f t="shared" si="10"/>
        <v>0</v>
      </c>
      <c r="H38" s="227">
        <f t="shared" si="10"/>
        <v>0</v>
      </c>
      <c r="I38" s="227">
        <f t="shared" si="10"/>
        <v>0</v>
      </c>
      <c r="J38" s="227">
        <f t="shared" si="10"/>
        <v>0</v>
      </c>
      <c r="K38" s="227">
        <f t="shared" si="10"/>
        <v>0</v>
      </c>
      <c r="L38" s="227">
        <f t="shared" si="10"/>
        <v>0</v>
      </c>
      <c r="M38" s="271">
        <f t="shared" si="10"/>
        <v>0</v>
      </c>
      <c r="N38" s="234">
        <f t="shared" si="9"/>
        <v>0</v>
      </c>
      <c r="O38" s="227">
        <f t="shared" si="9"/>
        <v>0</v>
      </c>
      <c r="P38" s="247">
        <f t="shared" si="9"/>
        <v>0</v>
      </c>
    </row>
    <row r="39" spans="1:17" ht="4.9000000000000004" customHeight="1" x14ac:dyDescent="0.25">
      <c r="A39" s="143"/>
      <c r="B39" s="142"/>
      <c r="C39" s="142"/>
      <c r="D39" s="142"/>
      <c r="E39" s="131"/>
      <c r="F39" s="131"/>
      <c r="G39" s="131"/>
      <c r="H39" s="131"/>
      <c r="I39" s="131"/>
      <c r="J39" s="131"/>
      <c r="K39" s="131"/>
      <c r="L39" s="131"/>
      <c r="M39" s="131"/>
      <c r="N39" s="161"/>
      <c r="O39" s="32"/>
      <c r="P39" s="162"/>
    </row>
    <row r="40" spans="1:17" ht="20.100000000000001" customHeight="1" x14ac:dyDescent="0.25">
      <c r="A40" s="140" t="s">
        <v>56</v>
      </c>
      <c r="B40" s="227" t="e">
        <f>B31+B38</f>
        <v>#DIV/0!</v>
      </c>
      <c r="C40" s="227" t="e">
        <f>C31+C38</f>
        <v>#DIV/0!</v>
      </c>
      <c r="D40" s="227" t="e">
        <f>D31+D38</f>
        <v>#DIV/0!</v>
      </c>
      <c r="E40" s="227" t="e">
        <f t="shared" ref="E40:P40" si="11">E31+E38</f>
        <v>#DIV/0!</v>
      </c>
      <c r="F40" s="227" t="e">
        <f t="shared" si="11"/>
        <v>#DIV/0!</v>
      </c>
      <c r="G40" s="227" t="e">
        <f t="shared" si="11"/>
        <v>#DIV/0!</v>
      </c>
      <c r="H40" s="227" t="e">
        <f t="shared" si="11"/>
        <v>#DIV/0!</v>
      </c>
      <c r="I40" s="227" t="e">
        <f t="shared" si="11"/>
        <v>#DIV/0!</v>
      </c>
      <c r="J40" s="227" t="e">
        <f t="shared" si="11"/>
        <v>#DIV/0!</v>
      </c>
      <c r="K40" s="227">
        <f t="shared" si="11"/>
        <v>0</v>
      </c>
      <c r="L40" s="227">
        <f t="shared" si="11"/>
        <v>0</v>
      </c>
      <c r="M40" s="271">
        <f t="shared" si="11"/>
        <v>0</v>
      </c>
      <c r="N40" s="234" t="e">
        <f t="shared" si="11"/>
        <v>#DIV/0!</v>
      </c>
      <c r="O40" s="227" t="e">
        <f t="shared" si="11"/>
        <v>#DIV/0!</v>
      </c>
      <c r="P40" s="247" t="e">
        <f t="shared" si="11"/>
        <v>#DIV/0!</v>
      </c>
    </row>
    <row r="41" spans="1:17" ht="4.9000000000000004" customHeight="1" x14ac:dyDescent="0.25">
      <c r="A41" s="143"/>
      <c r="B41" s="142"/>
      <c r="C41" s="142"/>
      <c r="D41" s="142"/>
      <c r="E41" s="131"/>
      <c r="F41" s="131"/>
      <c r="G41" s="131"/>
      <c r="H41" s="131"/>
      <c r="I41" s="131"/>
      <c r="J41" s="131"/>
      <c r="K41" s="131"/>
      <c r="L41" s="131"/>
      <c r="M41" s="131"/>
      <c r="N41" s="161"/>
      <c r="O41" s="32"/>
      <c r="P41" s="162"/>
    </row>
    <row r="42" spans="1:17" ht="20.100000000000001" customHeight="1" x14ac:dyDescent="0.3">
      <c r="A42" s="50" t="s">
        <v>51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63"/>
      <c r="O42" s="10"/>
      <c r="P42" s="97"/>
    </row>
    <row r="43" spans="1:17" ht="13.9" customHeight="1" x14ac:dyDescent="0.2">
      <c r="A43" s="78" t="s">
        <v>52</v>
      </c>
      <c r="B43" s="231">
        <f>'PSR avustamat toiminnot'!B47+'PSR avustamat toiminnot'!E47+'PSR avustamat toiminnot'!H47+'PSR avustamat toiminnot'!K47</f>
        <v>0</v>
      </c>
      <c r="C43" s="231">
        <f>'PSR avustamat toiminnot'!C47+'PSR avustamat toiminnot'!F47+'PSR avustamat toiminnot'!I47+'PSR avustamat toiminnot'!L47</f>
        <v>0</v>
      </c>
      <c r="D43" s="231">
        <f>'PSR avustamat toiminnot'!D47+'PSR avustamat toiminnot'!G47+'PSR avustamat toiminnot'!J47+'PSR avustamat toiminnot'!M47</f>
        <v>0</v>
      </c>
      <c r="E43" s="231">
        <f>'RAY avustamat toiminnot'!K75</f>
        <v>0</v>
      </c>
      <c r="F43" s="231">
        <f>'RAY avustamat toiminnot'!L75</f>
        <v>0</v>
      </c>
      <c r="G43" s="231">
        <f>'RAY avustamat toiminnot'!M75</f>
        <v>0</v>
      </c>
      <c r="H43" s="150"/>
      <c r="I43" s="150"/>
      <c r="J43" s="150"/>
      <c r="K43" s="150"/>
      <c r="L43" s="150"/>
      <c r="M43" s="251"/>
      <c r="N43" s="265">
        <f>B43+E43+H43+K43</f>
        <v>0</v>
      </c>
      <c r="O43" s="266">
        <f>C43+F43+I43+L43</f>
        <v>0</v>
      </c>
      <c r="P43" s="267">
        <f>D43+G43+J43+M43</f>
        <v>0</v>
      </c>
    </row>
    <row r="44" spans="1:17" ht="13.9" customHeight="1" x14ac:dyDescent="0.2">
      <c r="A44" s="253" t="str">
        <f>'PSR avustamat toiminnot'!A48</f>
        <v>Ositetut vyörytettävät tuotot</v>
      </c>
      <c r="B44" s="231" t="e">
        <f>'PSR avustamat toiminnot'!B48+'PSR avustamat toiminnot'!E48+'PSR avustamat toiminnot'!H48+'PSR avustamat toiminnot'!K48</f>
        <v>#DIV/0!</v>
      </c>
      <c r="C44" s="231" t="e">
        <f>'PSR avustamat toiminnot'!C48+'PSR avustamat toiminnot'!F48+'PSR avustamat toiminnot'!I48+'PSR avustamat toiminnot'!L48</f>
        <v>#DIV/0!</v>
      </c>
      <c r="D44" s="231" t="e">
        <f>'PSR avustamat toiminnot'!D48+'PSR avustamat toiminnot'!G48+'PSR avustamat toiminnot'!J48+'PSR avustamat toiminnot'!M48</f>
        <v>#DIV/0!</v>
      </c>
      <c r="E44" s="231" t="e">
        <f>'RAY avustamat toiminnot'!K76</f>
        <v>#DIV/0!</v>
      </c>
      <c r="F44" s="231" t="e">
        <f>'RAY avustamat toiminnot'!L76</f>
        <v>#DIV/0!</v>
      </c>
      <c r="G44" s="231" t="e">
        <f>'RAY avustamat toiminnot'!M76</f>
        <v>#DIV/0!</v>
      </c>
      <c r="H44" s="231" t="e">
        <f>Yleiskulut!B39/Yleiskulut!B5*'Järjestön tulos yhteensä'!H3</f>
        <v>#DIV/0!</v>
      </c>
      <c r="I44" s="231" t="e">
        <f>Yleiskulut!C39/Yleiskulut!C5*'Järjestön tulos yhteensä'!I3</f>
        <v>#DIV/0!</v>
      </c>
      <c r="J44" s="231" t="e">
        <f>Yleiskulut!D39/Yleiskulut!D5*'Järjestön tulos yhteensä'!J3</f>
        <v>#DIV/0!</v>
      </c>
      <c r="K44" s="391"/>
      <c r="L44" s="392"/>
      <c r="M44" s="392"/>
      <c r="N44" s="232" t="e">
        <f>B44+E44+H44</f>
        <v>#DIV/0!</v>
      </c>
      <c r="O44" s="231" t="e">
        <f>C44+F44+I44</f>
        <v>#DIV/0!</v>
      </c>
      <c r="P44" s="233" t="e">
        <f>D44+G44+J44</f>
        <v>#DIV/0!</v>
      </c>
    </row>
    <row r="45" spans="1:17" ht="13.9" customHeight="1" x14ac:dyDescent="0.2">
      <c r="A45" s="78" t="s">
        <v>53</v>
      </c>
      <c r="B45" s="231">
        <f>'PSR avustamat toiminnot'!B49+'PSR avustamat toiminnot'!E49+'PSR avustamat toiminnot'!H49+'PSR avustamat toiminnot'!K49</f>
        <v>0</v>
      </c>
      <c r="C45" s="231">
        <f>'PSR avustamat toiminnot'!C49+'PSR avustamat toiminnot'!F49+'PSR avustamat toiminnot'!I49+'PSR avustamat toiminnot'!L49</f>
        <v>0</v>
      </c>
      <c r="D45" s="231">
        <f>'PSR avustamat toiminnot'!D49+'PSR avustamat toiminnot'!G49+'PSR avustamat toiminnot'!J49+'PSR avustamat toiminnot'!M49</f>
        <v>0</v>
      </c>
      <c r="E45" s="231">
        <f>'RAY avustamat toiminnot'!K77</f>
        <v>0</v>
      </c>
      <c r="F45" s="231">
        <f>'RAY avustamat toiminnot'!L77</f>
        <v>0</v>
      </c>
      <c r="G45" s="231">
        <f>'RAY avustamat toiminnot'!M77</f>
        <v>0</v>
      </c>
      <c r="H45" s="150"/>
      <c r="I45" s="150"/>
      <c r="J45" s="150"/>
      <c r="K45" s="150"/>
      <c r="L45" s="150"/>
      <c r="M45" s="251"/>
      <c r="N45" s="265">
        <f>B45+E45+H45+K45</f>
        <v>0</v>
      </c>
      <c r="O45" s="266">
        <f>C45+F45+I45+L45</f>
        <v>0</v>
      </c>
      <c r="P45" s="267">
        <f>D45+G45+J45+M45</f>
        <v>0</v>
      </c>
    </row>
    <row r="46" spans="1:17" ht="13.9" customHeight="1" x14ac:dyDescent="0.2">
      <c r="A46" s="253" t="str">
        <f>'PSR avustamat toiminnot'!A50</f>
        <v>Ositetut vyörytettävät kulut</v>
      </c>
      <c r="B46" s="231" t="e">
        <f>'PSR avustamat toiminnot'!B50+'PSR avustamat toiminnot'!E50+'PSR avustamat toiminnot'!H50+'PSR avustamat toiminnot'!K50</f>
        <v>#DIV/0!</v>
      </c>
      <c r="C46" s="231" t="e">
        <f>'PSR avustamat toiminnot'!C50+'PSR avustamat toiminnot'!F50+'PSR avustamat toiminnot'!I50+'PSR avustamat toiminnot'!L50</f>
        <v>#DIV/0!</v>
      </c>
      <c r="D46" s="231" t="e">
        <f>'PSR avustamat toiminnot'!D50+'PSR avustamat toiminnot'!G50+'PSR avustamat toiminnot'!J50+'PSR avustamat toiminnot'!M50</f>
        <v>#DIV/0!</v>
      </c>
      <c r="E46" s="231" t="e">
        <f>'RAY avustamat toiminnot'!K78</f>
        <v>#DIV/0!</v>
      </c>
      <c r="F46" s="231" t="e">
        <f>'RAY avustamat toiminnot'!L78</f>
        <v>#DIV/0!</v>
      </c>
      <c r="G46" s="231" t="e">
        <f>'RAY avustamat toiminnot'!M78</f>
        <v>#DIV/0!</v>
      </c>
      <c r="H46" s="231" t="e">
        <f>Yleiskulut!B40/Yleiskulut!B5*'Järjestön tulos yhteensä'!H3</f>
        <v>#DIV/0!</v>
      </c>
      <c r="I46" s="231" t="e">
        <f>Yleiskulut!C40/Yleiskulut!C5*'Järjestön tulos yhteensä'!I3</f>
        <v>#DIV/0!</v>
      </c>
      <c r="J46" s="231" t="e">
        <f>Yleiskulut!D40/Yleiskulut!D5*'Järjestön tulos yhteensä'!J3</f>
        <v>#DIV/0!</v>
      </c>
      <c r="K46" s="391"/>
      <c r="L46" s="392"/>
      <c r="M46" s="392"/>
      <c r="N46" s="232" t="e">
        <f>B46+E46+H46</f>
        <v>#DIV/0!</v>
      </c>
      <c r="O46" s="231" t="e">
        <f>C46+F46+I46</f>
        <v>#DIV/0!</v>
      </c>
      <c r="P46" s="233" t="e">
        <f>D46+G46+J46</f>
        <v>#DIV/0!</v>
      </c>
    </row>
    <row r="47" spans="1:17" ht="20.100000000000001" customHeight="1" x14ac:dyDescent="0.25">
      <c r="A47" s="140" t="s">
        <v>57</v>
      </c>
      <c r="B47" s="227" t="e">
        <f>B43+B44-B45-B46</f>
        <v>#DIV/0!</v>
      </c>
      <c r="C47" s="227" t="e">
        <f t="shared" ref="C47:M47" si="12">C43+C44-C45-C46</f>
        <v>#DIV/0!</v>
      </c>
      <c r="D47" s="227" t="e">
        <f t="shared" si="12"/>
        <v>#DIV/0!</v>
      </c>
      <c r="E47" s="227" t="e">
        <f t="shared" si="12"/>
        <v>#DIV/0!</v>
      </c>
      <c r="F47" s="227" t="e">
        <f t="shared" si="12"/>
        <v>#DIV/0!</v>
      </c>
      <c r="G47" s="227" t="e">
        <f t="shared" si="12"/>
        <v>#DIV/0!</v>
      </c>
      <c r="H47" s="227" t="e">
        <f t="shared" si="12"/>
        <v>#DIV/0!</v>
      </c>
      <c r="I47" s="227" t="e">
        <f t="shared" si="12"/>
        <v>#DIV/0!</v>
      </c>
      <c r="J47" s="227" t="e">
        <f t="shared" si="12"/>
        <v>#DIV/0!</v>
      </c>
      <c r="K47" s="227">
        <f t="shared" si="12"/>
        <v>0</v>
      </c>
      <c r="L47" s="227">
        <f t="shared" si="12"/>
        <v>0</v>
      </c>
      <c r="M47" s="227">
        <f t="shared" si="12"/>
        <v>0</v>
      </c>
      <c r="N47" s="234" t="e">
        <f>N43+N44-N45-N46</f>
        <v>#DIV/0!</v>
      </c>
      <c r="O47" s="227" t="e">
        <f>O43+O44-O45-O46</f>
        <v>#DIV/0!</v>
      </c>
      <c r="P47" s="247" t="e">
        <f>P43+P44-P45-P46</f>
        <v>#DIV/0!</v>
      </c>
    </row>
    <row r="48" spans="1:17" ht="4.9000000000000004" customHeight="1" x14ac:dyDescent="0.25">
      <c r="A48" s="143"/>
      <c r="B48" s="242"/>
      <c r="C48" s="242"/>
      <c r="D48" s="242"/>
      <c r="E48" s="243"/>
      <c r="F48" s="243"/>
      <c r="G48" s="243"/>
      <c r="H48" s="243"/>
      <c r="I48" s="243"/>
      <c r="J48" s="243"/>
      <c r="K48" s="243"/>
      <c r="L48" s="243"/>
      <c r="M48" s="243"/>
      <c r="N48" s="244"/>
      <c r="O48" s="245"/>
      <c r="P48" s="246"/>
    </row>
    <row r="49" spans="1:17" ht="20.100000000000001" customHeight="1" x14ac:dyDescent="0.25">
      <c r="A49" s="140" t="s">
        <v>56</v>
      </c>
      <c r="B49" s="227" t="e">
        <f>B40+B47</f>
        <v>#DIV/0!</v>
      </c>
      <c r="C49" s="227" t="e">
        <f t="shared" ref="C49:P49" si="13">C40+C47</f>
        <v>#DIV/0!</v>
      </c>
      <c r="D49" s="227" t="e">
        <f t="shared" si="13"/>
        <v>#DIV/0!</v>
      </c>
      <c r="E49" s="227" t="e">
        <f t="shared" si="13"/>
        <v>#DIV/0!</v>
      </c>
      <c r="F49" s="227" t="e">
        <f t="shared" si="13"/>
        <v>#DIV/0!</v>
      </c>
      <c r="G49" s="227" t="e">
        <f t="shared" si="13"/>
        <v>#DIV/0!</v>
      </c>
      <c r="H49" s="227" t="e">
        <f t="shared" si="13"/>
        <v>#DIV/0!</v>
      </c>
      <c r="I49" s="227" t="e">
        <f t="shared" si="13"/>
        <v>#DIV/0!</v>
      </c>
      <c r="J49" s="227" t="e">
        <f t="shared" si="13"/>
        <v>#DIV/0!</v>
      </c>
      <c r="K49" s="227">
        <f t="shared" si="13"/>
        <v>0</v>
      </c>
      <c r="L49" s="227">
        <f t="shared" si="13"/>
        <v>0</v>
      </c>
      <c r="M49" s="271">
        <f t="shared" si="13"/>
        <v>0</v>
      </c>
      <c r="N49" s="234" t="e">
        <f t="shared" si="13"/>
        <v>#DIV/0!</v>
      </c>
      <c r="O49" s="227" t="e">
        <f t="shared" si="13"/>
        <v>#DIV/0!</v>
      </c>
      <c r="P49" s="247" t="e">
        <f t="shared" si="13"/>
        <v>#DIV/0!</v>
      </c>
    </row>
    <row r="50" spans="1:17" ht="9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1"/>
      <c r="O50" s="32"/>
      <c r="P50" s="162"/>
    </row>
    <row r="51" spans="1:17" ht="20.100000000000001" customHeight="1" x14ac:dyDescent="0.3">
      <c r="A51" s="50" t="s">
        <v>58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96"/>
      <c r="O51" s="10"/>
      <c r="P51" s="97"/>
    </row>
    <row r="52" spans="1:17" ht="13.9" customHeight="1" x14ac:dyDescent="0.2">
      <c r="A52" s="77" t="s">
        <v>52</v>
      </c>
      <c r="B52" s="412"/>
      <c r="C52" s="231">
        <f>'PSR avustamat toiminnot'!C56+'PSR avustamat toiminnot'!F56+'PSR avustamat toiminnot'!I56+'PSR avustamat toiminnot'!L56</f>
        <v>0</v>
      </c>
      <c r="D52" s="231">
        <f>'PSR avustamat toiminnot'!D56+'PSR avustamat toiminnot'!G56+'PSR avustamat toiminnot'!J56+'PSR avustamat toiminnot'!M56</f>
        <v>0</v>
      </c>
      <c r="E52" s="412"/>
      <c r="F52" s="231">
        <f>'RAY avustamat toiminnot'!L84</f>
        <v>0</v>
      </c>
      <c r="G52" s="231">
        <f>'RAY avustamat toiminnot'!M84</f>
        <v>0</v>
      </c>
      <c r="H52" s="412"/>
      <c r="I52" s="150"/>
      <c r="J52" s="251"/>
      <c r="K52" s="408"/>
      <c r="L52" s="408"/>
      <c r="M52" s="410"/>
      <c r="N52" s="412"/>
      <c r="O52" s="9">
        <f>C52+F52+I52</f>
        <v>0</v>
      </c>
      <c r="P52" s="165">
        <f>D52+G52+J52</f>
        <v>0</v>
      </c>
      <c r="Q52" s="23"/>
    </row>
    <row r="53" spans="1:17" ht="13.9" customHeight="1" x14ac:dyDescent="0.2">
      <c r="A53" s="77" t="s">
        <v>53</v>
      </c>
      <c r="B53" s="413"/>
      <c r="C53" s="231">
        <f>'PSR avustamat toiminnot'!C57+'PSR avustamat toiminnot'!F57+'PSR avustamat toiminnot'!I57+'PSR avustamat toiminnot'!L57</f>
        <v>0</v>
      </c>
      <c r="D53" s="231">
        <f>'PSR avustamat toiminnot'!D57+'PSR avustamat toiminnot'!G57+'PSR avustamat toiminnot'!J57+'PSR avustamat toiminnot'!M57</f>
        <v>0</v>
      </c>
      <c r="E53" s="413"/>
      <c r="F53" s="231">
        <f>'RAY avustamat toiminnot'!L85</f>
        <v>0</v>
      </c>
      <c r="G53" s="231">
        <f>'RAY avustamat toiminnot'!M85</f>
        <v>0</v>
      </c>
      <c r="H53" s="413"/>
      <c r="I53" s="150"/>
      <c r="J53" s="251"/>
      <c r="K53" s="409"/>
      <c r="L53" s="409"/>
      <c r="M53" s="411"/>
      <c r="N53" s="413"/>
      <c r="O53" s="9">
        <f>C53+F53+I53</f>
        <v>0</v>
      </c>
      <c r="P53" s="165">
        <f>D53+G53+J53</f>
        <v>0</v>
      </c>
      <c r="Q53" s="23"/>
    </row>
    <row r="54" spans="1:17" ht="20.100000000000001" customHeight="1" x14ac:dyDescent="0.25">
      <c r="A54" s="140" t="s">
        <v>59</v>
      </c>
      <c r="B54" s="414"/>
      <c r="C54" s="227">
        <f t="shared" ref="C54:M54" si="14">C52-C53</f>
        <v>0</v>
      </c>
      <c r="D54" s="227">
        <f t="shared" si="14"/>
        <v>0</v>
      </c>
      <c r="E54" s="414"/>
      <c r="F54" s="227">
        <f t="shared" si="14"/>
        <v>0</v>
      </c>
      <c r="G54" s="227">
        <f t="shared" si="14"/>
        <v>0</v>
      </c>
      <c r="H54" s="414">
        <f t="shared" si="14"/>
        <v>0</v>
      </c>
      <c r="I54" s="227">
        <f t="shared" si="14"/>
        <v>0</v>
      </c>
      <c r="J54" s="271">
        <f t="shared" si="14"/>
        <v>0</v>
      </c>
      <c r="K54" s="409">
        <f t="shared" si="14"/>
        <v>0</v>
      </c>
      <c r="L54" s="409">
        <f t="shared" si="14"/>
        <v>0</v>
      </c>
      <c r="M54" s="411">
        <f t="shared" si="14"/>
        <v>0</v>
      </c>
      <c r="N54" s="414"/>
      <c r="O54" s="227">
        <f>C54+F54+I54+L54</f>
        <v>0</v>
      </c>
      <c r="P54" s="247">
        <f>D54+G54+J54+M54</f>
        <v>0</v>
      </c>
    </row>
    <row r="55" spans="1:17" ht="6.6" customHeight="1" x14ac:dyDescent="0.2">
      <c r="N55" s="102"/>
      <c r="O55" s="103"/>
      <c r="P55" s="104"/>
    </row>
    <row r="56" spans="1:17" ht="20.100000000000001" customHeight="1" x14ac:dyDescent="0.3">
      <c r="A56" s="50" t="s">
        <v>60</v>
      </c>
      <c r="B56" s="129"/>
      <c r="C56" s="129"/>
      <c r="D56" s="129"/>
      <c r="E56" s="166"/>
      <c r="F56" s="166"/>
      <c r="G56" s="166"/>
      <c r="H56" s="166"/>
      <c r="I56" s="166"/>
      <c r="J56" s="166"/>
      <c r="K56" s="166"/>
      <c r="L56" s="166"/>
      <c r="M56" s="166"/>
      <c r="N56" s="96"/>
      <c r="O56" s="10"/>
      <c r="P56" s="97"/>
    </row>
    <row r="57" spans="1:17" ht="13.9" customHeight="1" x14ac:dyDescent="0.2">
      <c r="A57" s="79" t="s">
        <v>5</v>
      </c>
      <c r="B57" s="231">
        <f>'PSR avustamat toiminnot'!B61+'PSR avustamat toiminnot'!E61+'PSR avustamat toiminnot'!H61+'PSR avustamat toiminnot'!K61</f>
        <v>0</v>
      </c>
      <c r="C57" s="231">
        <f>'PSR avustamat toiminnot'!C61+'PSR avustamat toiminnot'!F61+'PSR avustamat toiminnot'!I61+'PSR avustamat toiminnot'!L61</f>
        <v>0</v>
      </c>
      <c r="D57" s="231">
        <f>'PSR avustamat toiminnot'!D61+'PSR avustamat toiminnot'!G61+'PSR avustamat toiminnot'!J61+'PSR avustamat toiminnot'!M61</f>
        <v>0</v>
      </c>
      <c r="E57" s="258"/>
      <c r="F57" s="259"/>
      <c r="G57" s="258"/>
      <c r="H57" s="258"/>
      <c r="I57" s="258"/>
      <c r="J57" s="258"/>
      <c r="K57" s="258"/>
      <c r="L57" s="258"/>
      <c r="M57" s="258"/>
      <c r="N57" s="164">
        <f t="shared" ref="N57:P60" si="15">B57+E57+H57</f>
        <v>0</v>
      </c>
      <c r="O57" s="9">
        <f t="shared" si="15"/>
        <v>0</v>
      </c>
      <c r="P57" s="165">
        <f t="shared" si="15"/>
        <v>0</v>
      </c>
    </row>
    <row r="58" spans="1:17" ht="13.9" customHeight="1" x14ac:dyDescent="0.2">
      <c r="A58" s="80" t="s">
        <v>6</v>
      </c>
      <c r="B58" s="258"/>
      <c r="C58" s="258"/>
      <c r="D58" s="258"/>
      <c r="E58" s="231">
        <f>'RAY avustamat toiminnot'!B89+'RAY avustamat toiminnot'!E89+'RAY avustamat toiminnot'!H89</f>
        <v>0</v>
      </c>
      <c r="F58" s="231">
        <f>'RAY avustamat toiminnot'!C89+'RAY avustamat toiminnot'!F89+'RAY avustamat toiminnot'!I89</f>
        <v>0</v>
      </c>
      <c r="G58" s="231">
        <f>'RAY avustamat toiminnot'!D89+'RAY avustamat toiminnot'!G89+'RAY avustamat toiminnot'!J89</f>
        <v>0</v>
      </c>
      <c r="H58" s="258"/>
      <c r="I58" s="258"/>
      <c r="J58" s="258"/>
      <c r="K58" s="258"/>
      <c r="L58" s="258"/>
      <c r="M58" s="258"/>
      <c r="N58" s="164">
        <f t="shared" si="15"/>
        <v>0</v>
      </c>
      <c r="O58" s="9">
        <f t="shared" si="15"/>
        <v>0</v>
      </c>
      <c r="P58" s="165">
        <f t="shared" si="15"/>
        <v>0</v>
      </c>
    </row>
    <row r="59" spans="1:17" ht="13.9" customHeight="1" x14ac:dyDescent="0.2">
      <c r="A59" s="80" t="s">
        <v>97</v>
      </c>
      <c r="B59" s="231">
        <f>'PSR avustamat toiminnot'!B63+'PSR avustamat toiminnot'!E63+'PSR avustamat toiminnot'!H63+'PSR avustamat toiminnot'!K63</f>
        <v>0</v>
      </c>
      <c r="C59" s="231">
        <f>'PSR avustamat toiminnot'!C63+'PSR avustamat toiminnot'!F63+'PSR avustamat toiminnot'!I63+'PSR avustamat toiminnot'!L63</f>
        <v>0</v>
      </c>
      <c r="D59" s="231">
        <f>'PSR avustamat toiminnot'!D63+'PSR avustamat toiminnot'!G63+'PSR avustamat toiminnot'!J63+'PSR avustamat toiminnot'!M63</f>
        <v>0</v>
      </c>
      <c r="E59" s="231">
        <f>'RAY avustamat toiminnot'!B90+'RAY avustamat toiminnot'!E90+'RAY avustamat toiminnot'!H90</f>
        <v>0</v>
      </c>
      <c r="F59" s="231">
        <f>'RAY avustamat toiminnot'!C90+'RAY avustamat toiminnot'!F90+'RAY avustamat toiminnot'!I90</f>
        <v>0</v>
      </c>
      <c r="G59" s="231">
        <f>'RAY avustamat toiminnot'!D90+'RAY avustamat toiminnot'!G90+'RAY avustamat toiminnot'!J90</f>
        <v>0</v>
      </c>
      <c r="H59" s="150"/>
      <c r="I59" s="150"/>
      <c r="J59" s="150"/>
      <c r="K59" s="258"/>
      <c r="L59" s="258"/>
      <c r="M59" s="258"/>
      <c r="N59" s="164">
        <f t="shared" si="15"/>
        <v>0</v>
      </c>
      <c r="O59" s="9">
        <f t="shared" si="15"/>
        <v>0</v>
      </c>
      <c r="P59" s="165">
        <f t="shared" si="15"/>
        <v>0</v>
      </c>
    </row>
    <row r="60" spans="1:17" ht="13.9" customHeight="1" x14ac:dyDescent="0.2">
      <c r="A60" s="253" t="str">
        <f>'PSR avustamat toiminnot'!A64</f>
        <v>Ositetut vyörytettävät yleisavustukset</v>
      </c>
      <c r="B60" s="231" t="e">
        <f>'PSR avustamat toiminnot'!B64+'PSR avustamat toiminnot'!E64+'PSR avustamat toiminnot'!H64+'PSR avustamat toiminnot'!K64</f>
        <v>#DIV/0!</v>
      </c>
      <c r="C60" s="231" t="e">
        <f>'PSR avustamat toiminnot'!C64+'PSR avustamat toiminnot'!F64+'PSR avustamat toiminnot'!I64+'PSR avustamat toiminnot'!L64</f>
        <v>#DIV/0!</v>
      </c>
      <c r="D60" s="231" t="e">
        <f>'PSR avustamat toiminnot'!D64+'PSR avustamat toiminnot'!G64+'PSR avustamat toiminnot'!J64+'PSR avustamat toiminnot'!M64</f>
        <v>#DIV/0!</v>
      </c>
      <c r="E60" s="231" t="e">
        <f>'RAY avustamat toiminnot'!K91</f>
        <v>#DIV/0!</v>
      </c>
      <c r="F60" s="231" t="e">
        <f>'RAY avustamat toiminnot'!L91</f>
        <v>#DIV/0!</v>
      </c>
      <c r="G60" s="231" t="e">
        <f>'RAY avustamat toiminnot'!M91</f>
        <v>#DIV/0!</v>
      </c>
      <c r="H60" s="231" t="e">
        <f>Yleiskulut!B44/Yleiskulut!B5*'Järjestön tulos yhteensä'!H3</f>
        <v>#DIV/0!</v>
      </c>
      <c r="I60" s="231" t="e">
        <f>Yleiskulut!C44/Yleiskulut!C5*'Järjestön tulos yhteensä'!I3</f>
        <v>#DIV/0!</v>
      </c>
      <c r="J60" s="231" t="e">
        <f>Yleiskulut!D44/Yleiskulut!D5*'Järjestön tulos yhteensä'!J3</f>
        <v>#DIV/0!</v>
      </c>
      <c r="K60" s="258"/>
      <c r="L60" s="258"/>
      <c r="M60" s="258"/>
      <c r="N60" s="164" t="e">
        <f>B60+E60+H60</f>
        <v>#DIV/0!</v>
      </c>
      <c r="O60" s="164" t="e">
        <f t="shared" si="15"/>
        <v>#DIV/0!</v>
      </c>
      <c r="P60" s="286" t="e">
        <f t="shared" si="15"/>
        <v>#DIV/0!</v>
      </c>
    </row>
    <row r="61" spans="1:17" ht="20.100000000000001" customHeight="1" x14ac:dyDescent="0.25">
      <c r="A61" s="140" t="s">
        <v>61</v>
      </c>
      <c r="B61" s="227" t="e">
        <f>B57+B59+B60</f>
        <v>#DIV/0!</v>
      </c>
      <c r="C61" s="227" t="e">
        <f>C57+C59+C60</f>
        <v>#DIV/0!</v>
      </c>
      <c r="D61" s="227" t="e">
        <f>D57+D59+D60</f>
        <v>#DIV/0!</v>
      </c>
      <c r="E61" s="227" t="e">
        <f>E58+E59+E60</f>
        <v>#DIV/0!</v>
      </c>
      <c r="F61" s="227" t="e">
        <f>F58+F59+F60</f>
        <v>#DIV/0!</v>
      </c>
      <c r="G61" s="227" t="e">
        <f>G58+G59+G60</f>
        <v>#DIV/0!</v>
      </c>
      <c r="H61" s="227" t="e">
        <f>SUM(H59:H60)</f>
        <v>#DIV/0!</v>
      </c>
      <c r="I61" s="227" t="e">
        <f>SUM(I59:I60)</f>
        <v>#DIV/0!</v>
      </c>
      <c r="J61" s="227" t="e">
        <f>SUM(J59:J60)</f>
        <v>#DIV/0!</v>
      </c>
      <c r="K61" s="258"/>
      <c r="L61" s="258"/>
      <c r="M61" s="258"/>
      <c r="N61" s="234" t="e">
        <f>SUM(N57:N60)</f>
        <v>#DIV/0!</v>
      </c>
      <c r="O61" s="227" t="e">
        <f>SUM(O57:O60)</f>
        <v>#DIV/0!</v>
      </c>
      <c r="P61" s="247" t="e">
        <f>SUM(P57:P60)</f>
        <v>#DIV/0!</v>
      </c>
    </row>
    <row r="62" spans="1:17" ht="4.9000000000000004" customHeight="1" x14ac:dyDescent="0.25">
      <c r="A62" s="143"/>
      <c r="B62" s="142"/>
      <c r="C62" s="142"/>
      <c r="D62" s="142"/>
      <c r="E62" s="131"/>
      <c r="F62" s="131"/>
      <c r="G62" s="131"/>
      <c r="H62" s="131"/>
      <c r="I62" s="131"/>
      <c r="J62" s="131"/>
      <c r="K62" s="131"/>
      <c r="L62" s="131"/>
      <c r="M62" s="131"/>
      <c r="N62" s="161"/>
      <c r="O62" s="32"/>
      <c r="P62" s="162"/>
    </row>
    <row r="63" spans="1:17" ht="28.5" customHeight="1" thickBot="1" x14ac:dyDescent="0.35">
      <c r="A63" s="149" t="s">
        <v>17</v>
      </c>
      <c r="B63" s="229" t="e">
        <f>B49+B54+B61</f>
        <v>#DIV/0!</v>
      </c>
      <c r="C63" s="229" t="e">
        <f t="shared" ref="C63:P63" si="16">C49+C54+C61</f>
        <v>#DIV/0!</v>
      </c>
      <c r="D63" s="229" t="e">
        <f t="shared" si="16"/>
        <v>#DIV/0!</v>
      </c>
      <c r="E63" s="229" t="e">
        <f t="shared" si="16"/>
        <v>#DIV/0!</v>
      </c>
      <c r="F63" s="229" t="e">
        <f t="shared" si="16"/>
        <v>#DIV/0!</v>
      </c>
      <c r="G63" s="229" t="e">
        <f t="shared" si="16"/>
        <v>#DIV/0!</v>
      </c>
      <c r="H63" s="229" t="e">
        <f t="shared" si="16"/>
        <v>#DIV/0!</v>
      </c>
      <c r="I63" s="229" t="e">
        <f t="shared" si="16"/>
        <v>#DIV/0!</v>
      </c>
      <c r="J63" s="229" t="e">
        <f t="shared" si="16"/>
        <v>#DIV/0!</v>
      </c>
      <c r="K63" s="229">
        <f t="shared" si="16"/>
        <v>0</v>
      </c>
      <c r="L63" s="229">
        <f t="shared" si="16"/>
        <v>0</v>
      </c>
      <c r="M63" s="274">
        <f t="shared" si="16"/>
        <v>0</v>
      </c>
      <c r="N63" s="287" t="e">
        <f t="shared" si="16"/>
        <v>#DIV/0!</v>
      </c>
      <c r="O63" s="288" t="e">
        <f t="shared" si="16"/>
        <v>#DIV/0!</v>
      </c>
      <c r="P63" s="289" t="e">
        <f t="shared" si="16"/>
        <v>#DIV/0!</v>
      </c>
    </row>
    <row r="64" spans="1:17" x14ac:dyDescent="0.2">
      <c r="A64" s="248" t="s">
        <v>126</v>
      </c>
      <c r="B64" s="142" t="e">
        <f>'PSR avustamat toiminnot'!B67+'PSR avustamat toiminnot'!E67+'PSR avustamat toiminnot'!H67+'PSR avustamat toiminnot'!K67</f>
        <v>#DIV/0!</v>
      </c>
      <c r="C64" s="142" t="e">
        <f>'PSR avustamat toiminnot'!C67+'PSR avustamat toiminnot'!F67+'PSR avustamat toiminnot'!I67+'PSR avustamat toiminnot'!L67</f>
        <v>#DIV/0!</v>
      </c>
      <c r="D64" s="142" t="e">
        <f>'PSR avustamat toiminnot'!D67+'PSR avustamat toiminnot'!G67+'PSR avustamat toiminnot'!J67+'PSR avustamat toiminnot'!M67</f>
        <v>#DIV/0!</v>
      </c>
      <c r="E64" s="142" t="e">
        <f>'RAY avustamat toiminnot'!K94</f>
        <v>#DIV/0!</v>
      </c>
      <c r="F64" s="142" t="e">
        <f>'RAY avustamat toiminnot'!L94</f>
        <v>#DIV/0!</v>
      </c>
      <c r="G64" s="142" t="e">
        <f>'RAY avustamat toiminnot'!M94</f>
        <v>#DIV/0!</v>
      </c>
      <c r="H64" s="142"/>
      <c r="I64" s="142"/>
      <c r="J64" s="142"/>
      <c r="K64" s="142"/>
      <c r="L64" s="142"/>
      <c r="M64" s="142"/>
      <c r="N64" s="142" t="e">
        <f>'PSR avustamat toiminnot'!B67+'PSR avustamat toiminnot'!E67+'PSR avustamat toiminnot'!H67+'PSR avustamat toiminnot'!K67+'RAY avustamat toiminnot'!K94+'Järjestön tulos yhteensä'!H63+'Järjestön tulos yhteensä'!K63</f>
        <v>#DIV/0!</v>
      </c>
      <c r="O64" s="142" t="e">
        <f>'PSR avustamat toiminnot'!C67+'PSR avustamat toiminnot'!F67+'PSR avustamat toiminnot'!I67+'PSR avustamat toiminnot'!L67+'RAY avustamat toiminnot'!L94+'Järjestön tulos yhteensä'!I63+'Järjestön tulos yhteensä'!L63</f>
        <v>#DIV/0!</v>
      </c>
      <c r="P64" s="142" t="e">
        <f>'PSR avustamat toiminnot'!D67+'PSR avustamat toiminnot'!G67+'PSR avustamat toiminnot'!J67+'PSR avustamat toiminnot'!M67+'RAY avustamat toiminnot'!M94+'Järjestön tulos yhteensä'!J63+'Järjestön tulos yhteensä'!M63</f>
        <v>#DIV/0!</v>
      </c>
    </row>
    <row r="65" spans="1:16" ht="18" x14ac:dyDescent="0.25">
      <c r="A65" s="132" t="s">
        <v>34</v>
      </c>
      <c r="B65" s="415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</row>
    <row r="66" spans="1:16" ht="29.25" customHeight="1" x14ac:dyDescent="0.25">
      <c r="A66" s="24" t="s">
        <v>339</v>
      </c>
      <c r="B66" s="393"/>
      <c r="C66" s="394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</row>
    <row r="67" spans="1:16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</sheetData>
  <sheetProtection algorithmName="SHA-512" hashValue="3rZr3hvzI51SlEmcURMWDWaThEvmNrjNevEY7e2Agu5DHNmPoQHDLLrBCJzXahFiOL2GGR7dD4Zzyj2YosYDfA==" saltValue="13zn4IKEhioVL9ycoIjjsw==" spinCount="100000" sheet="1" objects="1" scenarios="1" selectLockedCells="1"/>
  <dataConsolidate/>
  <mergeCells count="23">
    <mergeCell ref="K28:M28"/>
    <mergeCell ref="K52:K54"/>
    <mergeCell ref="B65:P65"/>
    <mergeCell ref="K46:M46"/>
    <mergeCell ref="B52:B54"/>
    <mergeCell ref="E52:E54"/>
    <mergeCell ref="H52:H54"/>
    <mergeCell ref="K15:M15"/>
    <mergeCell ref="B66:P66"/>
    <mergeCell ref="B1:D2"/>
    <mergeCell ref="E1:G2"/>
    <mergeCell ref="H1:J2"/>
    <mergeCell ref="N1:P2"/>
    <mergeCell ref="K1:M2"/>
    <mergeCell ref="K4:M4"/>
    <mergeCell ref="K44:M44"/>
    <mergeCell ref="K21:M21"/>
    <mergeCell ref="H27:J27"/>
    <mergeCell ref="L52:L54"/>
    <mergeCell ref="M52:M54"/>
    <mergeCell ref="N52:N54"/>
    <mergeCell ref="K24:M24"/>
    <mergeCell ref="K26:M26"/>
  </mergeCells>
  <phoneticPr fontId="0" type="noConversion"/>
  <pageMargins left="0.25" right="0.25" top="0.75" bottom="0.75" header="0.3" footer="0.3"/>
  <pageSetup paperSize="9" scale="48" orientation="landscape" cellComments="asDisplayed" r:id="rId1"/>
  <headerFooter alignWithMargins="0">
    <oddFooter>&amp;RHG/&amp;D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6"/>
  <sheetViews>
    <sheetView topLeftCell="A22" workbookViewId="0">
      <selection activeCell="I14" sqref="I14"/>
    </sheetView>
  </sheetViews>
  <sheetFormatPr defaultRowHeight="12.75" x14ac:dyDescent="0.2"/>
  <cols>
    <col min="1" max="1" width="39.42578125" customWidth="1"/>
    <col min="2" max="4" width="15.7109375" customWidth="1"/>
  </cols>
  <sheetData>
    <row r="1" spans="1:4" ht="18.75" thickBot="1" x14ac:dyDescent="0.3">
      <c r="A1" s="49" t="s">
        <v>139</v>
      </c>
    </row>
    <row r="2" spans="1:4" ht="29.25" thickBot="1" x14ac:dyDescent="0.25">
      <c r="A2">
        <f>'Järjestön tulos yhteensä'!A2</f>
        <v>0</v>
      </c>
      <c r="B2" s="371" t="str">
        <f>'Järjestön tulos yhteensä'!B6</f>
        <v>SUUNNITELMA 2017</v>
      </c>
      <c r="C2" s="371" t="str">
        <f>'Järjestön tulos yhteensä'!C6</f>
        <v>SUUNNITELMA          2016</v>
      </c>
      <c r="D2" s="372" t="str">
        <f>'Järjestön tulos yhteensä'!D6</f>
        <v>TILINPÄÄTÖS                         2015</v>
      </c>
    </row>
    <row r="3" spans="1:4" ht="18.600000000000001" customHeight="1" x14ac:dyDescent="0.2">
      <c r="A3" s="118" t="s">
        <v>180</v>
      </c>
      <c r="B3" s="370"/>
      <c r="C3" s="370"/>
      <c r="D3" s="370"/>
    </row>
    <row r="4" spans="1:4" ht="25.9" customHeight="1" x14ac:dyDescent="0.2">
      <c r="A4" s="417" t="s">
        <v>140</v>
      </c>
      <c r="B4" s="418"/>
      <c r="C4" s="418"/>
      <c r="D4" s="418"/>
    </row>
    <row r="5" spans="1:4" ht="25.9" customHeight="1" x14ac:dyDescent="0.2">
      <c r="A5" s="212" t="s">
        <v>204</v>
      </c>
      <c r="B5" s="213">
        <f>'PSR avustamat toiminnot'!B5+'PSR avustamat toiminnot'!E5+'PSR avustamat toiminnot'!H5+'PSR avustamat toiminnot'!K5+'RAY avustamat toiminnot'!K5+'Järjestön tulos yhteensä'!H3</f>
        <v>0</v>
      </c>
      <c r="C5" s="213">
        <f>'PSR avustamat toiminnot'!C5+'PSR avustamat toiminnot'!F5+'PSR avustamat toiminnot'!I5+'PSR avustamat toiminnot'!L5+'RAY avustamat toiminnot'!L5+'Järjestön tulos yhteensä'!I3</f>
        <v>0</v>
      </c>
      <c r="D5" s="213">
        <f>'PSR avustamat toiminnot'!D5+'PSR avustamat toiminnot'!G5+'PSR avustamat toiminnot'!J5+'PSR avustamat toiminnot'!M5+'RAY avustamat toiminnot'!M5+'Järjestön tulos yhteensä'!J3</f>
        <v>0</v>
      </c>
    </row>
    <row r="6" spans="1:4" ht="18" thickBot="1" x14ac:dyDescent="0.35">
      <c r="A6" s="83" t="s">
        <v>2</v>
      </c>
    </row>
    <row r="7" spans="1:4" ht="15.75" thickTop="1" x14ac:dyDescent="0.25">
      <c r="A7" s="82" t="s">
        <v>4</v>
      </c>
    </row>
    <row r="8" spans="1:4" ht="13.9" customHeight="1" x14ac:dyDescent="0.2">
      <c r="A8" s="77" t="s">
        <v>122</v>
      </c>
      <c r="B8" s="226"/>
      <c r="C8" s="226"/>
      <c r="D8" s="226"/>
    </row>
    <row r="9" spans="1:4" ht="13.9" customHeight="1" x14ac:dyDescent="0.2">
      <c r="A9" s="77" t="s">
        <v>123</v>
      </c>
      <c r="B9" s="226"/>
      <c r="C9" s="226"/>
      <c r="D9" s="226"/>
    </row>
    <row r="10" spans="1:4" ht="13.9" customHeight="1" x14ac:dyDescent="0.2">
      <c r="A10" s="77" t="s">
        <v>98</v>
      </c>
      <c r="B10" s="226"/>
      <c r="C10" s="226"/>
      <c r="D10" s="226"/>
    </row>
    <row r="11" spans="1:4" ht="13.9" customHeight="1" x14ac:dyDescent="0.2">
      <c r="A11" s="77" t="s">
        <v>125</v>
      </c>
      <c r="B11" s="226"/>
      <c r="C11" s="226"/>
      <c r="D11" s="226"/>
    </row>
    <row r="12" spans="1:4" ht="13.9" customHeight="1" x14ac:dyDescent="0.2">
      <c r="A12" s="77" t="s">
        <v>124</v>
      </c>
      <c r="B12" s="226"/>
      <c r="C12" s="226"/>
      <c r="D12" s="226"/>
    </row>
    <row r="13" spans="1:4" ht="13.9" customHeight="1" x14ac:dyDescent="0.2">
      <c r="A13" s="77" t="s">
        <v>99</v>
      </c>
      <c r="B13" s="226"/>
      <c r="C13" s="226"/>
      <c r="D13" s="226"/>
    </row>
    <row r="14" spans="1:4" ht="19.899999999999999" customHeight="1" x14ac:dyDescent="0.25">
      <c r="A14" s="140" t="s">
        <v>29</v>
      </c>
      <c r="B14" s="227">
        <f>SUM(B8:B13)</f>
        <v>0</v>
      </c>
      <c r="C14" s="227">
        <f>SUM(C8:C13)</f>
        <v>0</v>
      </c>
      <c r="D14" s="227">
        <f>SUM(D8:D13)</f>
        <v>0</v>
      </c>
    </row>
    <row r="15" spans="1:4" ht="15.75" x14ac:dyDescent="0.25">
      <c r="A15" s="119" t="s">
        <v>36</v>
      </c>
    </row>
    <row r="16" spans="1:4" ht="13.9" customHeight="1" x14ac:dyDescent="0.2">
      <c r="A16" s="85" t="s">
        <v>114</v>
      </c>
      <c r="B16" s="226"/>
      <c r="C16" s="226"/>
      <c r="D16" s="226"/>
    </row>
    <row r="17" spans="1:4" ht="13.9" customHeight="1" x14ac:dyDescent="0.2">
      <c r="A17" s="77" t="s">
        <v>115</v>
      </c>
      <c r="B17" s="226"/>
      <c r="C17" s="226"/>
      <c r="D17" s="226"/>
    </row>
    <row r="18" spans="1:4" ht="14.25" x14ac:dyDescent="0.2">
      <c r="A18" s="200" t="s">
        <v>179</v>
      </c>
      <c r="B18" s="227">
        <f>SUM(B16:B17)</f>
        <v>0</v>
      </c>
      <c r="C18" s="227">
        <f>SUM(C16:C17)</f>
        <v>0</v>
      </c>
      <c r="D18" s="227">
        <f>SUM(D16:D17)</f>
        <v>0</v>
      </c>
    </row>
    <row r="19" spans="1:4" ht="13.9" customHeight="1" x14ac:dyDescent="0.2">
      <c r="A19" s="114" t="s">
        <v>3</v>
      </c>
      <c r="B19" s="390"/>
      <c r="C19" s="390"/>
      <c r="D19" s="390"/>
    </row>
    <row r="20" spans="1:4" ht="13.9" customHeight="1" x14ac:dyDescent="0.2">
      <c r="A20" s="85" t="s">
        <v>155</v>
      </c>
      <c r="B20" s="226"/>
      <c r="C20" s="226"/>
      <c r="D20" s="226"/>
    </row>
    <row r="21" spans="1:4" ht="13.9" customHeight="1" x14ac:dyDescent="0.2">
      <c r="A21" s="85" t="s">
        <v>156</v>
      </c>
      <c r="B21" s="226"/>
      <c r="C21" s="226"/>
      <c r="D21" s="226"/>
    </row>
    <row r="22" spans="1:4" ht="13.9" customHeight="1" x14ac:dyDescent="0.2">
      <c r="A22" s="85" t="s">
        <v>157</v>
      </c>
      <c r="B22" s="226"/>
      <c r="C22" s="226"/>
      <c r="D22" s="226"/>
    </row>
    <row r="23" spans="1:4" ht="13.9" customHeight="1" x14ac:dyDescent="0.2">
      <c r="A23" s="85" t="s">
        <v>158</v>
      </c>
      <c r="B23" s="226"/>
      <c r="C23" s="226"/>
      <c r="D23" s="226"/>
    </row>
    <row r="24" spans="1:4" ht="13.9" customHeight="1" x14ac:dyDescent="0.2">
      <c r="A24" s="85" t="s">
        <v>159</v>
      </c>
      <c r="B24" s="226"/>
      <c r="C24" s="226"/>
      <c r="D24" s="226"/>
    </row>
    <row r="25" spans="1:4" ht="13.9" customHeight="1" x14ac:dyDescent="0.2">
      <c r="A25" s="85" t="s">
        <v>160</v>
      </c>
      <c r="B25" s="226"/>
      <c r="C25" s="226"/>
      <c r="D25" s="226"/>
    </row>
    <row r="26" spans="1:4" ht="13.9" customHeight="1" x14ac:dyDescent="0.2">
      <c r="A26" s="85" t="s">
        <v>161</v>
      </c>
      <c r="B26" s="226"/>
      <c r="C26" s="226"/>
      <c r="D26" s="226"/>
    </row>
    <row r="27" spans="1:4" ht="13.9" customHeight="1" x14ac:dyDescent="0.2">
      <c r="A27" s="113" t="s">
        <v>162</v>
      </c>
      <c r="B27" s="388"/>
      <c r="C27" s="388"/>
      <c r="D27" s="388"/>
    </row>
    <row r="28" spans="1:4" ht="13.9" customHeight="1" x14ac:dyDescent="0.2">
      <c r="A28" s="85" t="s">
        <v>163</v>
      </c>
      <c r="B28" s="226"/>
      <c r="C28" s="226"/>
      <c r="D28" s="226"/>
    </row>
    <row r="29" spans="1:4" ht="13.9" customHeight="1" x14ac:dyDescent="0.2">
      <c r="A29" s="85" t="s">
        <v>164</v>
      </c>
      <c r="B29" s="226"/>
      <c r="C29" s="226"/>
      <c r="D29" s="226"/>
    </row>
    <row r="30" spans="1:4" ht="13.9" customHeight="1" x14ac:dyDescent="0.2">
      <c r="A30" s="85" t="s">
        <v>165</v>
      </c>
      <c r="B30" s="226"/>
      <c r="C30" s="226"/>
      <c r="D30" s="226"/>
    </row>
    <row r="31" spans="1:4" ht="19.899999999999999" customHeight="1" x14ac:dyDescent="0.25">
      <c r="A31" s="201" t="s">
        <v>206</v>
      </c>
      <c r="B31" s="227">
        <f>SUM(B20:B30)</f>
        <v>0</v>
      </c>
      <c r="C31" s="227">
        <f>SUM(C20:C30)</f>
        <v>0</v>
      </c>
      <c r="D31" s="227">
        <f>SUM(D20:D30)</f>
        <v>0</v>
      </c>
    </row>
    <row r="32" spans="1:4" ht="15.75" x14ac:dyDescent="0.25">
      <c r="A32" s="29"/>
    </row>
    <row r="33" spans="1:4" ht="19.899999999999999" customHeight="1" thickBot="1" x14ac:dyDescent="0.35">
      <c r="A33" s="255" t="s">
        <v>166</v>
      </c>
      <c r="B33" s="254">
        <f>B18+B19+B31</f>
        <v>0</v>
      </c>
      <c r="C33" s="254">
        <f>C18+C19+C31</f>
        <v>0</v>
      </c>
      <c r="D33" s="254">
        <f>D18+D19+D31</f>
        <v>0</v>
      </c>
    </row>
    <row r="34" spans="1:4" ht="13.5" thickTop="1" x14ac:dyDescent="0.2">
      <c r="A34" s="241" t="s">
        <v>126</v>
      </c>
      <c r="B34" s="240" t="e">
        <f>'Järjestön tulos yhteensä'!N21+'Järjestön tulos yhteensä'!N24+'Järjestön tulos yhteensä'!N26+'Järjestön tulos yhteensä'!N28</f>
        <v>#DIV/0!</v>
      </c>
      <c r="C34" s="240" t="e">
        <f>'Järjestön tulos yhteensä'!O21+'Järjestön tulos yhteensä'!O24+'Järjestön tulos yhteensä'!O26+'Järjestön tulos yhteensä'!O28</f>
        <v>#DIV/0!</v>
      </c>
      <c r="D34" s="240" t="e">
        <f>'Järjestön tulos yhteensä'!P21+'Järjestön tulos yhteensä'!P24+'Järjestön tulos yhteensä'!P26+'Järjestön tulos yhteensä'!P28</f>
        <v>#DIV/0!</v>
      </c>
    </row>
    <row r="35" spans="1:4" ht="13.9" customHeight="1" x14ac:dyDescent="0.2">
      <c r="A35" s="184" t="s">
        <v>346</v>
      </c>
      <c r="B35" s="228">
        <f>B33-B27-B19</f>
        <v>0</v>
      </c>
      <c r="C35" s="228">
        <f>C33-C27-C19</f>
        <v>0</v>
      </c>
      <c r="D35" s="228">
        <f>D33-D27-D19</f>
        <v>0</v>
      </c>
    </row>
    <row r="36" spans="1:4" ht="13.9" customHeight="1" x14ac:dyDescent="0.2">
      <c r="A36" s="250" t="s">
        <v>345</v>
      </c>
      <c r="B36" s="389">
        <f>B19+B27</f>
        <v>0</v>
      </c>
      <c r="C36" s="389">
        <f>C19+C27</f>
        <v>0</v>
      </c>
      <c r="D36" s="389">
        <f>D19+D27</f>
        <v>0</v>
      </c>
    </row>
    <row r="37" spans="1:4" x14ac:dyDescent="0.2">
      <c r="A37" s="241" t="s">
        <v>126</v>
      </c>
      <c r="B37" s="240">
        <f>SUM(B35:B36)</f>
        <v>0</v>
      </c>
      <c r="C37" s="240">
        <f>SUM(C35:C36)</f>
        <v>0</v>
      </c>
      <c r="D37" s="240">
        <f>SUM(D35:D36)</f>
        <v>0</v>
      </c>
    </row>
    <row r="38" spans="1:4" ht="18" thickBot="1" x14ac:dyDescent="0.35">
      <c r="A38" s="83" t="s">
        <v>51</v>
      </c>
    </row>
    <row r="39" spans="1:4" ht="13.9" customHeight="1" thickTop="1" x14ac:dyDescent="0.2">
      <c r="A39" s="85" t="s">
        <v>52</v>
      </c>
      <c r="B39" s="226"/>
      <c r="C39" s="226"/>
      <c r="D39" s="226"/>
    </row>
    <row r="40" spans="1:4" ht="13.9" customHeight="1" x14ac:dyDescent="0.2">
      <c r="A40" s="85" t="s">
        <v>53</v>
      </c>
      <c r="B40" s="226"/>
      <c r="C40" s="226"/>
      <c r="D40" s="226"/>
    </row>
    <row r="41" spans="1:4" ht="19.899999999999999" customHeight="1" x14ac:dyDescent="0.25">
      <c r="A41" s="201" t="s">
        <v>57</v>
      </c>
      <c r="B41" s="227">
        <f>B39-B40</f>
        <v>0</v>
      </c>
      <c r="C41" s="227">
        <f>C39-C40</f>
        <v>0</v>
      </c>
      <c r="D41" s="227">
        <f>D39-D40</f>
        <v>0</v>
      </c>
    </row>
    <row r="43" spans="1:4" ht="18" thickBot="1" x14ac:dyDescent="0.35">
      <c r="A43" s="83" t="s">
        <v>60</v>
      </c>
    </row>
    <row r="44" spans="1:4" ht="13.9" customHeight="1" thickTop="1" x14ac:dyDescent="0.2">
      <c r="A44" s="79" t="s">
        <v>97</v>
      </c>
      <c r="B44" s="226"/>
      <c r="C44" s="226"/>
      <c r="D44" s="226"/>
    </row>
    <row r="45" spans="1:4" ht="9" customHeight="1" x14ac:dyDescent="0.2">
      <c r="B45" s="230"/>
      <c r="C45" s="230"/>
      <c r="D45" s="230"/>
    </row>
    <row r="46" spans="1:4" ht="22.5" x14ac:dyDescent="0.3">
      <c r="A46" s="149" t="s">
        <v>17</v>
      </c>
      <c r="B46" s="254">
        <f>B14-B33+B39-B40+B44</f>
        <v>0</v>
      </c>
      <c r="C46" s="254">
        <f>C14-C33+C39-C40+C44</f>
        <v>0</v>
      </c>
      <c r="D46" s="254">
        <f>D14-D33+D39-D40+D44</f>
        <v>0</v>
      </c>
    </row>
  </sheetData>
  <sheetProtection algorithmName="SHA-512" hashValue="E9m47bRGYJMG6QbYlhKw1/87oOygO9t2Vx9N3EBk1MvaL7yzRkPYScZvbcFJgHO2tXcluhOBNWo6F4iXiFDp5g==" saltValue="1RCUr0VlvtMenmlqW86+ng==" spinCount="100000" sheet="1" objects="1" scenarios="1"/>
  <mergeCells count="1">
    <mergeCell ref="A4:D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N7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63" sqref="E63"/>
    </sheetView>
  </sheetViews>
  <sheetFormatPr defaultRowHeight="12.75" x14ac:dyDescent="0.2"/>
  <cols>
    <col min="1" max="1" width="39.28515625" customWidth="1"/>
    <col min="2" max="13" width="15.7109375" customWidth="1"/>
  </cols>
  <sheetData>
    <row r="1" spans="1:14" ht="18" x14ac:dyDescent="0.25">
      <c r="A1" s="49" t="s">
        <v>117</v>
      </c>
      <c r="B1" s="11"/>
      <c r="D1" s="63"/>
      <c r="E1" s="11"/>
      <c r="G1" s="63"/>
      <c r="H1" s="11"/>
      <c r="J1" s="63"/>
      <c r="K1" s="11"/>
      <c r="M1" s="63"/>
    </row>
    <row r="2" spans="1:14" ht="16.5" thickBot="1" x14ac:dyDescent="0.3">
      <c r="A2" s="31">
        <f>'Järjestön tulos yhteensä'!A2</f>
        <v>0</v>
      </c>
      <c r="B2" s="11"/>
      <c r="D2" s="63"/>
      <c r="E2" s="11"/>
      <c r="G2" s="63"/>
      <c r="H2" s="11"/>
      <c r="J2" s="63"/>
      <c r="K2" s="11"/>
      <c r="M2" s="63"/>
    </row>
    <row r="3" spans="1:14" ht="38.450000000000003" customHeight="1" x14ac:dyDescent="0.25">
      <c r="A3" s="75"/>
      <c r="B3" s="421" t="s">
        <v>137</v>
      </c>
      <c r="C3" s="422"/>
      <c r="D3" s="423"/>
      <c r="E3" s="424" t="s">
        <v>136</v>
      </c>
      <c r="F3" s="422"/>
      <c r="G3" s="422"/>
      <c r="H3" s="421" t="s">
        <v>138</v>
      </c>
      <c r="I3" s="422"/>
      <c r="J3" s="423"/>
      <c r="K3" s="421" t="s">
        <v>118</v>
      </c>
      <c r="L3" s="422"/>
      <c r="M3" s="423"/>
    </row>
    <row r="4" spans="1:14" ht="30.6" customHeight="1" x14ac:dyDescent="0.25">
      <c r="A4" s="84" t="s">
        <v>116</v>
      </c>
      <c r="B4" s="90" t="str">
        <f>'Järjestön tulos yhteensä'!N6</f>
        <v>SUUNNITELMA 2017</v>
      </c>
      <c r="C4" s="81" t="str">
        <f>'Järjestön tulos yhteensä'!O6</f>
        <v>SUUNNITELMA          2016</v>
      </c>
      <c r="D4" s="91" t="str">
        <f>'Järjestön tulos yhteensä'!P6</f>
        <v>TILINPÄÄTÖS                         2015</v>
      </c>
      <c r="E4" s="203" t="str">
        <f>B4</f>
        <v>SUUNNITELMA 2017</v>
      </c>
      <c r="F4" s="81" t="str">
        <f>C4</f>
        <v>SUUNNITELMA          2016</v>
      </c>
      <c r="G4" s="302" t="str">
        <f>D4</f>
        <v>TILINPÄÄTÖS                         2015</v>
      </c>
      <c r="H4" s="90" t="str">
        <f>B4</f>
        <v>SUUNNITELMA 2017</v>
      </c>
      <c r="I4" s="81" t="str">
        <f>C4</f>
        <v>SUUNNITELMA          2016</v>
      </c>
      <c r="J4" s="117" t="str">
        <f>D4</f>
        <v>TILINPÄÄTÖS                         2015</v>
      </c>
      <c r="K4" s="90" t="str">
        <f>B4</f>
        <v>SUUNNITELMA 2017</v>
      </c>
      <c r="L4" s="81" t="str">
        <f>C4</f>
        <v>SUUNNITELMA          2016</v>
      </c>
      <c r="M4" s="117" t="str">
        <f>D4</f>
        <v>TILINPÄÄTÖS                         2015</v>
      </c>
    </row>
    <row r="5" spans="1:14" ht="15" x14ac:dyDescent="0.2">
      <c r="A5" s="118" t="s">
        <v>181</v>
      </c>
      <c r="B5" s="178">
        <f>Palokuntakoulutus!L49</f>
        <v>0</v>
      </c>
      <c r="C5" s="76">
        <f>Palokuntakoulutus!M49</f>
        <v>0</v>
      </c>
      <c r="D5" s="93">
        <f>Palokuntakoulutus!N49</f>
        <v>0</v>
      </c>
      <c r="E5" s="202">
        <f>'Palokuntatoiminnan kehittäminen'!L38</f>
        <v>0</v>
      </c>
      <c r="F5" s="76">
        <f>'Palokuntatoiminnan kehittäminen'!M38</f>
        <v>0</v>
      </c>
      <c r="G5" s="290">
        <f>'Palokuntatoiminnan kehittäminen'!N38</f>
        <v>0</v>
      </c>
      <c r="H5" s="92">
        <f>'Valistus ja neuvonta'!I26</f>
        <v>0</v>
      </c>
      <c r="I5" s="76">
        <f>'Valistus ja neuvonta'!J26</f>
        <v>0</v>
      </c>
      <c r="J5" s="93">
        <f>'Valistus ja neuvonta'!K26</f>
        <v>0</v>
      </c>
      <c r="K5" s="92">
        <f>'Muu toiminta (PSR)'!H13</f>
        <v>0</v>
      </c>
      <c r="L5" s="76">
        <f>'Muu toiminta (PSR)'!I13</f>
        <v>0</v>
      </c>
      <c r="M5" s="93">
        <f>'Muu toiminta (PSR)'!J13</f>
        <v>0</v>
      </c>
      <c r="N5" s="236"/>
    </row>
    <row r="6" spans="1:14" ht="15" x14ac:dyDescent="0.2">
      <c r="A6" s="253" t="s">
        <v>183</v>
      </c>
      <c r="B6" s="299" t="e">
        <f>Yleiskulut!B3/Yleiskulut!B5*'PSR avustamat toiminnot'!B5</f>
        <v>#DIV/0!</v>
      </c>
      <c r="C6" s="220" t="e">
        <f>Yleiskulut!C3/Yleiskulut!C5*'PSR avustamat toiminnot'!C5</f>
        <v>#DIV/0!</v>
      </c>
      <c r="D6" s="300" t="e">
        <f>Yleiskulut!D3/Yleiskulut!D5*'PSR avustamat toiminnot'!D5</f>
        <v>#DIV/0!</v>
      </c>
      <c r="E6" s="303" t="e">
        <f>Yleiskulut!B3/Yleiskulut!B5*'PSR avustamat toiminnot'!E5</f>
        <v>#DIV/0!</v>
      </c>
      <c r="F6" s="220" t="e">
        <f>Yleiskulut!C3/Yleiskulut!C5*'PSR avustamat toiminnot'!F5</f>
        <v>#DIV/0!</v>
      </c>
      <c r="G6" s="291" t="e">
        <f>Yleiskulut!D3/Yleiskulut!D5*'PSR avustamat toiminnot'!G5</f>
        <v>#DIV/0!</v>
      </c>
      <c r="H6" s="299" t="e">
        <f>Yleiskulut!B3/Yleiskulut!B5*'PSR avustamat toiminnot'!H5</f>
        <v>#DIV/0!</v>
      </c>
      <c r="I6" s="220" t="e">
        <f>Yleiskulut!C3/Yleiskulut!C5*'PSR avustamat toiminnot'!I5</f>
        <v>#DIV/0!</v>
      </c>
      <c r="J6" s="300" t="e">
        <f>Yleiskulut!D3/Yleiskulut!D5*'PSR avustamat toiminnot'!J5</f>
        <v>#DIV/0!</v>
      </c>
      <c r="K6" s="299" t="e">
        <f>Yleiskulut!B3/Yleiskulut!B5*'PSR avustamat toiminnot'!K5</f>
        <v>#DIV/0!</v>
      </c>
      <c r="L6" s="220" t="e">
        <f>Yleiskulut!C3/Yleiskulut!C5*'PSR avustamat toiminnot'!L5</f>
        <v>#DIV/0!</v>
      </c>
      <c r="M6" s="300" t="e">
        <f>Yleiskulut!D3/Yleiskulut!D5*'PSR avustamat toiminnot'!M5</f>
        <v>#DIV/0!</v>
      </c>
      <c r="N6" s="237"/>
    </row>
    <row r="7" spans="1:14" ht="15" x14ac:dyDescent="0.2">
      <c r="A7" s="200" t="s">
        <v>182</v>
      </c>
      <c r="B7" s="217" t="e">
        <f t="shared" ref="B7:M7" si="0">SUM(B5:B6)</f>
        <v>#DIV/0!</v>
      </c>
      <c r="C7" s="218" t="e">
        <f t="shared" si="0"/>
        <v>#DIV/0!</v>
      </c>
      <c r="D7" s="219" t="e">
        <f t="shared" si="0"/>
        <v>#DIV/0!</v>
      </c>
      <c r="E7" s="304" t="e">
        <f t="shared" si="0"/>
        <v>#DIV/0!</v>
      </c>
      <c r="F7" s="218" t="e">
        <f t="shared" si="0"/>
        <v>#DIV/0!</v>
      </c>
      <c r="G7" s="292" t="e">
        <f t="shared" si="0"/>
        <v>#DIV/0!</v>
      </c>
      <c r="H7" s="217" t="e">
        <f t="shared" si="0"/>
        <v>#DIV/0!</v>
      </c>
      <c r="I7" s="218" t="e">
        <f t="shared" si="0"/>
        <v>#DIV/0!</v>
      </c>
      <c r="J7" s="219" t="e">
        <f t="shared" si="0"/>
        <v>#DIV/0!</v>
      </c>
      <c r="K7" s="217" t="e">
        <f t="shared" si="0"/>
        <v>#DIV/0!</v>
      </c>
      <c r="L7" s="218" t="e">
        <f t="shared" si="0"/>
        <v>#DIV/0!</v>
      </c>
      <c r="M7" s="219" t="e">
        <f t="shared" si="0"/>
        <v>#DIV/0!</v>
      </c>
    </row>
    <row r="8" spans="1:14" ht="15" x14ac:dyDescent="0.2">
      <c r="A8" s="85" t="s">
        <v>111</v>
      </c>
      <c r="B8" s="92">
        <f>Palokuntakoulutus!C49</f>
        <v>0</v>
      </c>
      <c r="C8" s="76">
        <f>Palokuntakoulutus!D49</f>
        <v>0</v>
      </c>
      <c r="D8" s="93">
        <f>Palokuntakoulutus!E49</f>
        <v>0</v>
      </c>
      <c r="E8" s="202">
        <f>'Palokuntatoiminnan kehittäminen'!C38</f>
        <v>0</v>
      </c>
      <c r="F8" s="76">
        <f>'Palokuntatoiminnan kehittäminen'!D38</f>
        <v>0</v>
      </c>
      <c r="G8" s="290">
        <f>'Palokuntatoiminnan kehittäminen'!E38</f>
        <v>0</v>
      </c>
      <c r="H8" s="92">
        <f>'Valistus ja neuvonta'!C26</f>
        <v>0</v>
      </c>
      <c r="I8" s="76">
        <f>'Valistus ja neuvonta'!D26</f>
        <v>0</v>
      </c>
      <c r="J8" s="93">
        <f>'Valistus ja neuvonta'!E26</f>
        <v>0</v>
      </c>
      <c r="K8" s="92">
        <f>'Muu toiminta (PSR)'!B13</f>
        <v>0</v>
      </c>
      <c r="L8" s="76">
        <f>'Muu toiminta (PSR)'!C13</f>
        <v>0</v>
      </c>
      <c r="M8" s="93">
        <f>'Muu toiminta (PSR)'!D13</f>
        <v>0</v>
      </c>
    </row>
    <row r="9" spans="1:14" ht="15" x14ac:dyDescent="0.2">
      <c r="A9" s="85" t="s">
        <v>112</v>
      </c>
      <c r="B9" s="92">
        <f>Palokuntakoulutus!F49</f>
        <v>0</v>
      </c>
      <c r="C9" s="76">
        <f>Palokuntakoulutus!G49</f>
        <v>0</v>
      </c>
      <c r="D9" s="93">
        <f>Palokuntakoulutus!H49</f>
        <v>0</v>
      </c>
      <c r="E9" s="202">
        <f>'Palokuntatoiminnan kehittäminen'!F38</f>
        <v>0</v>
      </c>
      <c r="F9" s="76">
        <f>'Palokuntatoiminnan kehittäminen'!G38</f>
        <v>0</v>
      </c>
      <c r="G9" s="290">
        <f>'Palokuntatoiminnan kehittäminen'!H38</f>
        <v>0</v>
      </c>
      <c r="H9" s="92">
        <f>Palokuntakoulutus!L49</f>
        <v>0</v>
      </c>
      <c r="I9" s="76">
        <f>Palokuntakoulutus!M49</f>
        <v>0</v>
      </c>
      <c r="J9" s="93">
        <f>Palokuntakoulutus!N49</f>
        <v>0</v>
      </c>
      <c r="K9" s="92">
        <f>'Muu toiminta (PSR)'!E13</f>
        <v>0</v>
      </c>
      <c r="L9" s="76">
        <f>'Muu toiminta (PSR)'!F13</f>
        <v>0</v>
      </c>
      <c r="M9" s="93">
        <f>'Muu toiminta (PSR)'!G13</f>
        <v>0</v>
      </c>
    </row>
    <row r="10" spans="1:14" ht="15" x14ac:dyDescent="0.2">
      <c r="A10" s="85" t="s">
        <v>113</v>
      </c>
      <c r="B10" s="92">
        <f>Palokuntakoulutus!I49</f>
        <v>0</v>
      </c>
      <c r="C10" s="76">
        <f>Palokuntakoulutus!J49</f>
        <v>0</v>
      </c>
      <c r="D10" s="93">
        <f>Palokuntakoulutus!K49</f>
        <v>0</v>
      </c>
      <c r="E10" s="202">
        <f>'Palokuntatoiminnan kehittäminen'!I38</f>
        <v>0</v>
      </c>
      <c r="F10" s="76">
        <f>'Palokuntatoiminnan kehittäminen'!J38</f>
        <v>0</v>
      </c>
      <c r="G10" s="290">
        <f>'Palokuntatoiminnan kehittäminen'!K38</f>
        <v>0</v>
      </c>
      <c r="H10" s="425"/>
      <c r="I10" s="426"/>
      <c r="J10" s="427"/>
      <c r="K10" s="425"/>
      <c r="L10" s="426"/>
      <c r="M10" s="427"/>
    </row>
    <row r="11" spans="1:14" ht="18" thickBot="1" x14ac:dyDescent="0.35">
      <c r="A11" s="83" t="s">
        <v>2</v>
      </c>
      <c r="B11" s="94"/>
      <c r="C11" s="6"/>
      <c r="D11" s="95"/>
      <c r="E11" s="6"/>
      <c r="F11" s="6"/>
      <c r="G11" s="6"/>
      <c r="H11" s="94"/>
      <c r="I11" s="6"/>
      <c r="J11" s="95"/>
      <c r="K11" s="94"/>
      <c r="L11" s="6"/>
      <c r="M11" s="95"/>
    </row>
    <row r="12" spans="1:14" ht="16.5" thickTop="1" x14ac:dyDescent="0.25">
      <c r="A12" s="119" t="s">
        <v>4</v>
      </c>
      <c r="B12" s="96"/>
      <c r="C12" s="10"/>
      <c r="D12" s="97"/>
      <c r="E12" s="204"/>
      <c r="F12" s="10"/>
      <c r="G12" s="10"/>
      <c r="H12" s="96"/>
      <c r="I12" s="10"/>
      <c r="J12" s="97"/>
      <c r="K12" s="96"/>
      <c r="L12" s="10"/>
      <c r="M12" s="97"/>
    </row>
    <row r="13" spans="1:14" ht="13.9" customHeight="1" x14ac:dyDescent="0.2">
      <c r="A13" s="85" t="str">
        <f>'Järjestön tulos yhteensä'!A9</f>
        <v>Yhteistoimintasopimustuotot</v>
      </c>
      <c r="B13" s="168"/>
      <c r="C13" s="150"/>
      <c r="D13" s="169"/>
      <c r="E13" s="205"/>
      <c r="F13" s="150"/>
      <c r="G13" s="251"/>
      <c r="H13" s="168"/>
      <c r="I13" s="150"/>
      <c r="J13" s="169"/>
      <c r="K13" s="168"/>
      <c r="L13" s="150"/>
      <c r="M13" s="169"/>
    </row>
    <row r="14" spans="1:14" ht="13.9" customHeight="1" x14ac:dyDescent="0.2">
      <c r="A14" s="85" t="str">
        <f>'Järjestön tulos yhteensä'!A10</f>
        <v>Koulutus ja konsultointi</v>
      </c>
      <c r="B14" s="168"/>
      <c r="C14" s="150"/>
      <c r="D14" s="169"/>
      <c r="E14" s="205"/>
      <c r="F14" s="150"/>
      <c r="G14" s="251"/>
      <c r="H14" s="168"/>
      <c r="I14" s="150"/>
      <c r="J14" s="169"/>
      <c r="K14" s="168"/>
      <c r="L14" s="150"/>
      <c r="M14" s="169"/>
    </row>
    <row r="15" spans="1:14" ht="13.9" customHeight="1" x14ac:dyDescent="0.2">
      <c r="A15" s="85" t="str">
        <f>'Järjestön tulos yhteensä'!A11</f>
        <v>Muut tuotot</v>
      </c>
      <c r="B15" s="168"/>
      <c r="C15" s="150"/>
      <c r="D15" s="169"/>
      <c r="E15" s="205"/>
      <c r="F15" s="150"/>
      <c r="G15" s="251"/>
      <c r="H15" s="168"/>
      <c r="I15" s="150"/>
      <c r="J15" s="169"/>
      <c r="K15" s="168"/>
      <c r="L15" s="150"/>
      <c r="M15" s="169"/>
    </row>
    <row r="16" spans="1:14" ht="13.9" customHeight="1" x14ac:dyDescent="0.2">
      <c r="A16" s="85" t="str">
        <f>'Järjestön tulos yhteensä'!A12</f>
        <v>Palkkatuki</v>
      </c>
      <c r="B16" s="168"/>
      <c r="C16" s="150"/>
      <c r="D16" s="169"/>
      <c r="E16" s="205"/>
      <c r="F16" s="150"/>
      <c r="G16" s="251"/>
      <c r="H16" s="168"/>
      <c r="I16" s="150"/>
      <c r="J16" s="169"/>
      <c r="K16" s="168"/>
      <c r="L16" s="150"/>
      <c r="M16" s="169"/>
    </row>
    <row r="17" spans="1:14" ht="13.9" customHeight="1" x14ac:dyDescent="0.2">
      <c r="A17" s="85" t="str">
        <f>'Järjestön tulos yhteensä'!A13</f>
        <v>Okry - tuotot</v>
      </c>
      <c r="B17" s="168"/>
      <c r="C17" s="150"/>
      <c r="D17" s="169"/>
      <c r="E17" s="205"/>
      <c r="F17" s="150"/>
      <c r="G17" s="251"/>
      <c r="H17" s="168"/>
      <c r="I17" s="150"/>
      <c r="J17" s="169"/>
      <c r="K17" s="168"/>
      <c r="L17" s="150"/>
      <c r="M17" s="169"/>
    </row>
    <row r="18" spans="1:14" ht="13.9" customHeight="1" x14ac:dyDescent="0.2">
      <c r="A18" s="85" t="str">
        <f>'Järjestön tulos yhteensä'!A14</f>
        <v>Kohdeavustukset</v>
      </c>
      <c r="B18" s="168"/>
      <c r="C18" s="150"/>
      <c r="D18" s="169"/>
      <c r="E18" s="205"/>
      <c r="F18" s="150"/>
      <c r="G18" s="251"/>
      <c r="H18" s="168"/>
      <c r="I18" s="150"/>
      <c r="J18" s="169"/>
      <c r="K18" s="168"/>
      <c r="L18" s="150"/>
      <c r="M18" s="169"/>
    </row>
    <row r="19" spans="1:14" ht="13.9" customHeight="1" x14ac:dyDescent="0.2">
      <c r="A19" s="253" t="s">
        <v>190</v>
      </c>
      <c r="B19" s="307" t="e">
        <f>Yleiskulut!B14/Yleiskulut!B5*'PSR avustamat toiminnot'!B5</f>
        <v>#DIV/0!</v>
      </c>
      <c r="C19" s="307" t="e">
        <f>Yleiskulut!C14/Yleiskulut!C5*'PSR avustamat toiminnot'!C5</f>
        <v>#DIV/0!</v>
      </c>
      <c r="D19" s="308" t="e">
        <f>Yleiskulut!D14/Yleiskulut!D5*'PSR avustamat toiminnot'!D5</f>
        <v>#DIV/0!</v>
      </c>
      <c r="E19" s="309" t="e">
        <f>Yleiskulut!B14/Yleiskulut!B5*'PSR avustamat toiminnot'!E5</f>
        <v>#DIV/0!</v>
      </c>
      <c r="F19" s="307" t="e">
        <f>Yleiskulut!C14/Yleiskulut!C5*'PSR avustamat toiminnot'!F5</f>
        <v>#DIV/0!</v>
      </c>
      <c r="G19" s="310" t="e">
        <f>Yleiskulut!D14/Yleiskulut!D5*'PSR avustamat toiminnot'!G5</f>
        <v>#DIV/0!</v>
      </c>
      <c r="H19" s="307" t="e">
        <f>Yleiskulut!B14/Yleiskulut!B5*'PSR avustamat toiminnot'!H5</f>
        <v>#DIV/0!</v>
      </c>
      <c r="I19" s="307" t="e">
        <f>Yleiskulut!C14/Yleiskulut!C5*'PSR avustamat toiminnot'!I5</f>
        <v>#DIV/0!</v>
      </c>
      <c r="J19" s="308" t="e">
        <f>Yleiskulut!D14/Yleiskulut!D5*'PSR avustamat toiminnot'!J5</f>
        <v>#DIV/0!</v>
      </c>
      <c r="K19" s="307" t="e">
        <f>Yleiskulut!B14/Yleiskulut!B5*'PSR avustamat toiminnot'!K5</f>
        <v>#DIV/0!</v>
      </c>
      <c r="L19" s="307" t="e">
        <f>Yleiskulut!C14/Yleiskulut!C5*'PSR avustamat toiminnot'!L5</f>
        <v>#DIV/0!</v>
      </c>
      <c r="M19" s="308" t="e">
        <f>Yleiskulut!D14/Yleiskulut!D5*'PSR avustamat toiminnot'!M5</f>
        <v>#DIV/0!</v>
      </c>
      <c r="N19" s="230"/>
    </row>
    <row r="20" spans="1:14" ht="19.899999999999999" customHeight="1" x14ac:dyDescent="0.25">
      <c r="A20" s="86" t="s">
        <v>29</v>
      </c>
      <c r="B20" s="108" t="e">
        <f>SUM(B13:B19)</f>
        <v>#DIV/0!</v>
      </c>
      <c r="C20" s="108" t="e">
        <f t="shared" ref="C20:M20" si="1">SUM(C13:C19)</f>
        <v>#DIV/0!</v>
      </c>
      <c r="D20" s="301" t="e">
        <f t="shared" si="1"/>
        <v>#DIV/0!</v>
      </c>
      <c r="E20" s="206" t="e">
        <f t="shared" si="1"/>
        <v>#DIV/0!</v>
      </c>
      <c r="F20" s="108" t="e">
        <f t="shared" si="1"/>
        <v>#DIV/0!</v>
      </c>
      <c r="G20" s="249" t="e">
        <f t="shared" si="1"/>
        <v>#DIV/0!</v>
      </c>
      <c r="H20" s="108" t="e">
        <f t="shared" si="1"/>
        <v>#DIV/0!</v>
      </c>
      <c r="I20" s="108" t="e">
        <f t="shared" si="1"/>
        <v>#DIV/0!</v>
      </c>
      <c r="J20" s="301" t="e">
        <f t="shared" si="1"/>
        <v>#DIV/0!</v>
      </c>
      <c r="K20" s="108" t="e">
        <f t="shared" si="1"/>
        <v>#DIV/0!</v>
      </c>
      <c r="L20" s="108" t="e">
        <f t="shared" si="1"/>
        <v>#DIV/0!</v>
      </c>
      <c r="M20" s="301" t="e">
        <f t="shared" si="1"/>
        <v>#DIV/0!</v>
      </c>
    </row>
    <row r="21" spans="1:14" ht="9.6" customHeight="1" x14ac:dyDescent="0.25">
      <c r="A21" s="29"/>
      <c r="B21" s="100"/>
      <c r="C21" s="46"/>
      <c r="D21" s="101"/>
      <c r="E21" s="46"/>
      <c r="F21" s="46"/>
      <c r="G21" s="46"/>
      <c r="H21" s="100"/>
      <c r="I21" s="46"/>
      <c r="J21" s="101"/>
      <c r="K21" s="100"/>
      <c r="L21" s="46"/>
      <c r="M21" s="101"/>
    </row>
    <row r="22" spans="1:14" ht="15.75" x14ac:dyDescent="0.25">
      <c r="A22" s="119" t="s">
        <v>36</v>
      </c>
      <c r="B22" s="96"/>
      <c r="C22" s="10"/>
      <c r="D22" s="97"/>
      <c r="E22" s="204"/>
      <c r="F22" s="10"/>
      <c r="G22" s="10"/>
      <c r="H22" s="96"/>
      <c r="I22" s="10"/>
      <c r="J22" s="97"/>
      <c r="K22" s="96"/>
      <c r="L22" s="10"/>
      <c r="M22" s="97"/>
    </row>
    <row r="23" spans="1:14" ht="13.9" customHeight="1" x14ac:dyDescent="0.2">
      <c r="A23" s="85" t="str">
        <f>'Järjestön tulos yhteensä'!A19</f>
        <v>Vakituisten henkilöstökulut sos.kuluineen</v>
      </c>
      <c r="B23" s="168"/>
      <c r="C23" s="150"/>
      <c r="D23" s="169"/>
      <c r="E23" s="205"/>
      <c r="F23" s="150"/>
      <c r="G23" s="251"/>
      <c r="H23" s="168"/>
      <c r="I23" s="150"/>
      <c r="J23" s="169"/>
      <c r="K23" s="168"/>
      <c r="L23" s="150"/>
      <c r="M23" s="169"/>
    </row>
    <row r="24" spans="1:14" ht="13.9" customHeight="1" x14ac:dyDescent="0.2">
      <c r="A24" s="85" t="str">
        <f>'Järjestön tulos yhteensä'!A20</f>
        <v>Sivutoimisten henkilöstökulut sos.kuluineen</v>
      </c>
      <c r="B24" s="168"/>
      <c r="C24" s="150"/>
      <c r="D24" s="169"/>
      <c r="E24" s="205"/>
      <c r="F24" s="150"/>
      <c r="G24" s="251"/>
      <c r="H24" s="168"/>
      <c r="I24" s="150"/>
      <c r="J24" s="169"/>
      <c r="K24" s="168"/>
      <c r="L24" s="150"/>
      <c r="M24" s="169"/>
    </row>
    <row r="25" spans="1:14" ht="13.9" customHeight="1" x14ac:dyDescent="0.2">
      <c r="A25" s="253" t="s">
        <v>191</v>
      </c>
      <c r="B25" s="307" t="e">
        <f>Yleiskulut!B18/Yleiskulut!B5*'PSR avustamat toiminnot'!B5</f>
        <v>#DIV/0!</v>
      </c>
      <c r="C25" s="307" t="e">
        <f>Yleiskulut!C18/Yleiskulut!C5*'PSR avustamat toiminnot'!C5</f>
        <v>#DIV/0!</v>
      </c>
      <c r="D25" s="308" t="e">
        <f>Yleiskulut!D18/Yleiskulut!D5*'PSR avustamat toiminnot'!D5</f>
        <v>#DIV/0!</v>
      </c>
      <c r="E25" s="309" t="e">
        <f>Yleiskulut!B18/Yleiskulut!B5*'PSR avustamat toiminnot'!E5</f>
        <v>#DIV/0!</v>
      </c>
      <c r="F25" s="306" t="e">
        <f>Yleiskulut!C18/Yleiskulut!C5*'PSR avustamat toiminnot'!F5</f>
        <v>#DIV/0!</v>
      </c>
      <c r="G25" s="311" t="e">
        <f>Yleiskulut!D18/Yleiskulut!D5*'PSR avustamat toiminnot'!G5</f>
        <v>#DIV/0!</v>
      </c>
      <c r="H25" s="307" t="e">
        <f>Yleiskulut!B18/Yleiskulut!B5*'PSR avustamat toiminnot'!H5</f>
        <v>#DIV/0!</v>
      </c>
      <c r="I25" s="307" t="e">
        <f>Yleiskulut!C18/Yleiskulut!C5*'PSR avustamat toiminnot'!I5</f>
        <v>#DIV/0!</v>
      </c>
      <c r="J25" s="308" t="e">
        <f>Yleiskulut!D18/Yleiskulut!D5*'PSR avustamat toiminnot'!J5</f>
        <v>#DIV/0!</v>
      </c>
      <c r="K25" s="307" t="e">
        <f>Yleiskulut!B18/Yleiskulut!B5*'PSR avustamat toiminnot'!K5</f>
        <v>#DIV/0!</v>
      </c>
      <c r="L25" s="307" t="e">
        <f>Yleiskulut!C18/Yleiskulut!C5*'PSR avustamat toiminnot'!L5</f>
        <v>#DIV/0!</v>
      </c>
      <c r="M25" s="308" t="e">
        <f>Yleiskulut!D18/Yleiskulut!D5*'PSR avustamat toiminnot'!M5</f>
        <v>#DIV/0!</v>
      </c>
    </row>
    <row r="26" spans="1:14" ht="18" customHeight="1" x14ac:dyDescent="0.2">
      <c r="A26" s="200" t="s">
        <v>179</v>
      </c>
      <c r="B26" s="234" t="e">
        <f>SUM(B23:B25)</f>
        <v>#DIV/0!</v>
      </c>
      <c r="C26" s="227" t="e">
        <f>SUM(C23:C25)</f>
        <v>#DIV/0!</v>
      </c>
      <c r="D26" s="247" t="e">
        <f>SUM(D23:D25)</f>
        <v>#DIV/0!</v>
      </c>
      <c r="E26" s="252" t="e">
        <f>SUM(E23:E25)</f>
        <v>#DIV/0!</v>
      </c>
      <c r="F26" s="227" t="e">
        <f t="shared" ref="F26:M26" si="2">SUM(F23:F25)</f>
        <v>#DIV/0!</v>
      </c>
      <c r="G26" s="271" t="e">
        <f t="shared" si="2"/>
        <v>#DIV/0!</v>
      </c>
      <c r="H26" s="234" t="e">
        <f t="shared" si="2"/>
        <v>#DIV/0!</v>
      </c>
      <c r="I26" s="227" t="e">
        <f t="shared" si="2"/>
        <v>#DIV/0!</v>
      </c>
      <c r="J26" s="247" t="e">
        <f t="shared" si="2"/>
        <v>#DIV/0!</v>
      </c>
      <c r="K26" s="234" t="e">
        <f t="shared" si="2"/>
        <v>#DIV/0!</v>
      </c>
      <c r="L26" s="227" t="e">
        <f t="shared" si="2"/>
        <v>#DIV/0!</v>
      </c>
      <c r="M26" s="247" t="e">
        <f t="shared" si="2"/>
        <v>#DIV/0!</v>
      </c>
    </row>
    <row r="27" spans="1:14" ht="13.9" customHeight="1" x14ac:dyDescent="0.2">
      <c r="A27" s="113" t="s">
        <v>3</v>
      </c>
      <c r="B27" s="168"/>
      <c r="C27" s="150"/>
      <c r="D27" s="169"/>
      <c r="E27" s="205"/>
      <c r="F27" s="150"/>
      <c r="G27" s="251"/>
      <c r="H27" s="168"/>
      <c r="I27" s="150"/>
      <c r="J27" s="169"/>
      <c r="K27" s="168"/>
      <c r="L27" s="150"/>
      <c r="M27" s="169"/>
    </row>
    <row r="28" spans="1:14" ht="13.9" customHeight="1" x14ac:dyDescent="0.2">
      <c r="A28" s="253" t="s">
        <v>192</v>
      </c>
      <c r="B28" s="307" t="e">
        <f>Yleiskulut!B19/Yleiskulut!B5*'PSR avustamat toiminnot'!B5</f>
        <v>#DIV/0!</v>
      </c>
      <c r="C28" s="307" t="e">
        <f>Yleiskulut!C19/Yleiskulut!C5*'PSR avustamat toiminnot'!C5</f>
        <v>#DIV/0!</v>
      </c>
      <c r="D28" s="308" t="e">
        <f>Yleiskulut!D19/Yleiskulut!D5*'PSR avustamat toiminnot'!D5</f>
        <v>#DIV/0!</v>
      </c>
      <c r="E28" s="309" t="e">
        <f>Yleiskulut!B19/Yleiskulut!B5*'PSR avustamat toiminnot'!E5</f>
        <v>#DIV/0!</v>
      </c>
      <c r="F28" s="306" t="e">
        <f>Yleiskulut!C19/Yleiskulut!C5*'PSR avustamat toiminnot'!F5</f>
        <v>#DIV/0!</v>
      </c>
      <c r="G28" s="311" t="e">
        <f>Yleiskulut!D19/Yleiskulut!D5*'PSR avustamat toiminnot'!G5</f>
        <v>#DIV/0!</v>
      </c>
      <c r="H28" s="307" t="e">
        <f>Yleiskulut!B19/Yleiskulut!B5*'PSR avustamat toiminnot'!H5</f>
        <v>#DIV/0!</v>
      </c>
      <c r="I28" s="307" t="e">
        <f>Yleiskulut!C19/Yleiskulut!C5*'PSR avustamat toiminnot'!I5</f>
        <v>#DIV/0!</v>
      </c>
      <c r="J28" s="308" t="e">
        <f>Yleiskulut!D19/Yleiskulut!D5*'PSR avustamat toiminnot'!J5</f>
        <v>#DIV/0!</v>
      </c>
      <c r="K28" s="307" t="e">
        <f>Yleiskulut!B19/Yleiskulut!B5*'PSR avustamat toiminnot'!K5</f>
        <v>#DIV/0!</v>
      </c>
      <c r="L28" s="307" t="e">
        <f>Yleiskulut!C19/Yleiskulut!C5*'PSR avustamat toiminnot'!L5</f>
        <v>#DIV/0!</v>
      </c>
      <c r="M28" s="308" t="e">
        <f>Yleiskulut!D19/Yleiskulut!D5*'PSR avustamat toiminnot'!M5</f>
        <v>#DIV/0!</v>
      </c>
    </row>
    <row r="29" spans="1:14" ht="13.9" customHeight="1" x14ac:dyDescent="0.2">
      <c r="A29" s="85" t="s">
        <v>0</v>
      </c>
      <c r="B29" s="168"/>
      <c r="C29" s="150"/>
      <c r="D29" s="169"/>
      <c r="E29" s="205"/>
      <c r="F29" s="150"/>
      <c r="G29" s="251"/>
      <c r="H29" s="168"/>
      <c r="I29" s="150"/>
      <c r="J29" s="169"/>
      <c r="K29" s="168"/>
      <c r="L29" s="150"/>
      <c r="M29" s="169"/>
    </row>
    <row r="30" spans="1:14" ht="13.9" customHeight="1" x14ac:dyDescent="0.2">
      <c r="A30" s="253" t="s">
        <v>193</v>
      </c>
      <c r="B30" s="307" t="e">
        <f>(Yleiskulut!B31-Yleiskulut!B36)/Yleiskulut!B5*'PSR avustamat toiminnot'!B5</f>
        <v>#DIV/0!</v>
      </c>
      <c r="C30" s="306" t="e">
        <f>(Yleiskulut!C31-Yleiskulut!C36)/Yleiskulut!C5*'PSR avustamat toiminnot'!C5</f>
        <v>#DIV/0!</v>
      </c>
      <c r="D30" s="312" t="e">
        <f>(Yleiskulut!D31-Yleiskulut!D36)/Yleiskulut!D5*'PSR avustamat toiminnot'!D5</f>
        <v>#DIV/0!</v>
      </c>
      <c r="E30" s="309" t="e">
        <f>(Yleiskulut!B31-Yleiskulut!B36)/Yleiskulut!B5*'PSR avustamat toiminnot'!E5</f>
        <v>#DIV/0!</v>
      </c>
      <c r="F30" s="306" t="e">
        <f>(Yleiskulut!C31-Yleiskulut!C36)/Yleiskulut!C5*'PSR avustamat toiminnot'!F5</f>
        <v>#DIV/0!</v>
      </c>
      <c r="G30" s="311" t="e">
        <f>(Yleiskulut!D31-Yleiskulut!D36)/Yleiskulut!D5*'PSR avustamat toiminnot'!G5</f>
        <v>#DIV/0!</v>
      </c>
      <c r="H30" s="307" t="e">
        <f>(Yleiskulut!B31-Yleiskulut!B36)/Yleiskulut!B5*'PSR avustamat toiminnot'!H5</f>
        <v>#DIV/0!</v>
      </c>
      <c r="I30" s="306" t="e">
        <f>(Yleiskulut!C31-Yleiskulut!C36)/Yleiskulut!C5*'PSR avustamat toiminnot'!I5</f>
        <v>#DIV/0!</v>
      </c>
      <c r="J30" s="312" t="e">
        <f>(Yleiskulut!D31-Yleiskulut!D36)/Yleiskulut!D5*'PSR avustamat toiminnot'!J5</f>
        <v>#DIV/0!</v>
      </c>
      <c r="K30" s="307" t="e">
        <f>(Yleiskulut!B31-Yleiskulut!B36)/Yleiskulut!B5*'PSR avustamat toiminnot'!K5</f>
        <v>#DIV/0!</v>
      </c>
      <c r="L30" s="306" t="e">
        <f>(Yleiskulut!C31-Yleiskulut!C36)/Yleiskulut!C5*'PSR avustamat toiminnot'!L5</f>
        <v>#DIV/0!</v>
      </c>
      <c r="M30" s="312" t="e">
        <f>(Yleiskulut!D31-Yleiskulut!D36)/Yleiskulut!D5*'PSR avustamat toiminnot'!M5</f>
        <v>#DIV/0!</v>
      </c>
    </row>
    <row r="31" spans="1:14" ht="13.9" customHeight="1" x14ac:dyDescent="0.2">
      <c r="A31" s="113" t="s">
        <v>96</v>
      </c>
      <c r="B31" s="168"/>
      <c r="C31" s="150"/>
      <c r="D31" s="169"/>
      <c r="E31" s="205"/>
      <c r="F31" s="150"/>
      <c r="G31" s="251"/>
      <c r="H31" s="168"/>
      <c r="I31" s="150"/>
      <c r="J31" s="169"/>
      <c r="K31" s="168"/>
      <c r="L31" s="150"/>
      <c r="M31" s="169"/>
    </row>
    <row r="32" spans="1:14" ht="13.9" customHeight="1" x14ac:dyDescent="0.2">
      <c r="A32" s="253" t="s">
        <v>194</v>
      </c>
      <c r="B32" s="307" t="e">
        <f>Yleiskulut!B36/Yleiskulut!B5*'PSR avustamat toiminnot'!B5</f>
        <v>#DIV/0!</v>
      </c>
      <c r="C32" s="306" t="e">
        <f>Yleiskulut!C36/Yleiskulut!C5*'PSR avustamat toiminnot'!C5</f>
        <v>#DIV/0!</v>
      </c>
      <c r="D32" s="312" t="e">
        <f>Yleiskulut!D36/Yleiskulut!D5*'PSR avustamat toiminnot'!D5</f>
        <v>#DIV/0!</v>
      </c>
      <c r="E32" s="309" t="e">
        <f>Yleiskulut!B36/Yleiskulut!B5*'PSR avustamat toiminnot'!E5</f>
        <v>#DIV/0!</v>
      </c>
      <c r="F32" s="306" t="e">
        <f>Yleiskulut!C36/Yleiskulut!C5*'PSR avustamat toiminnot'!F5</f>
        <v>#DIV/0!</v>
      </c>
      <c r="G32" s="311" t="e">
        <f>Yleiskulut!D36/Yleiskulut!D5*'PSR avustamat toiminnot'!G5</f>
        <v>#DIV/0!</v>
      </c>
      <c r="H32" s="307" t="e">
        <f>Yleiskulut!B36/Yleiskulut!B5*'PSR avustamat toiminnot'!H5</f>
        <v>#DIV/0!</v>
      </c>
      <c r="I32" s="306" t="e">
        <f>Yleiskulut!C36/Yleiskulut!C5*'PSR avustamat toiminnot'!I5</f>
        <v>#DIV/0!</v>
      </c>
      <c r="J32" s="312" t="e">
        <f>Yleiskulut!D36/Yleiskulut!D5*'PSR avustamat toiminnot'!J5</f>
        <v>#DIV/0!</v>
      </c>
      <c r="K32" s="307" t="e">
        <f>Yleiskulut!B36/Yleiskulut!B5*'PSR avustamat toiminnot'!K5</f>
        <v>#DIV/0!</v>
      </c>
      <c r="L32" s="306" t="e">
        <f>Yleiskulut!C36/Yleiskulut!C5*'PSR avustamat toiminnot'!L5</f>
        <v>#DIV/0!</v>
      </c>
      <c r="M32" s="312" t="e">
        <f>Yleiskulut!D36/Yleiskulut!D5*'PSR avustamat toiminnot'!M5</f>
        <v>#DIV/0!</v>
      </c>
    </row>
    <row r="33" spans="1:13" ht="19.899999999999999" customHeight="1" x14ac:dyDescent="0.25">
      <c r="A33" s="86" t="s">
        <v>54</v>
      </c>
      <c r="B33" s="234" t="e">
        <f>SUM(B26:B32)</f>
        <v>#DIV/0!</v>
      </c>
      <c r="C33" s="227" t="e">
        <f t="shared" ref="C33:M33" si="3">SUM(C26:C32)</f>
        <v>#DIV/0!</v>
      </c>
      <c r="D33" s="247" t="e">
        <f t="shared" si="3"/>
        <v>#DIV/0!</v>
      </c>
      <c r="E33" s="252" t="e">
        <f t="shared" si="3"/>
        <v>#DIV/0!</v>
      </c>
      <c r="F33" s="227" t="e">
        <f t="shared" si="3"/>
        <v>#DIV/0!</v>
      </c>
      <c r="G33" s="271" t="e">
        <f t="shared" si="3"/>
        <v>#DIV/0!</v>
      </c>
      <c r="H33" s="234" t="e">
        <f t="shared" si="3"/>
        <v>#DIV/0!</v>
      </c>
      <c r="I33" s="227" t="e">
        <f t="shared" si="3"/>
        <v>#DIV/0!</v>
      </c>
      <c r="J33" s="247" t="e">
        <f t="shared" si="3"/>
        <v>#DIV/0!</v>
      </c>
      <c r="K33" s="234" t="e">
        <f t="shared" si="3"/>
        <v>#DIV/0!</v>
      </c>
      <c r="L33" s="227" t="e">
        <f t="shared" si="3"/>
        <v>#DIV/0!</v>
      </c>
      <c r="M33" s="247" t="e">
        <f t="shared" si="3"/>
        <v>#DIV/0!</v>
      </c>
    </row>
    <row r="34" spans="1:13" ht="9.6" customHeight="1" x14ac:dyDescent="0.25">
      <c r="A34" s="29"/>
      <c r="B34" s="100"/>
      <c r="C34" s="46"/>
      <c r="D34" s="101"/>
      <c r="E34" s="46"/>
      <c r="F34" s="46"/>
      <c r="G34" s="46"/>
      <c r="H34" s="100"/>
      <c r="I34" s="46"/>
      <c r="J34" s="101"/>
      <c r="K34" s="100"/>
      <c r="L34" s="46"/>
      <c r="M34" s="101"/>
    </row>
    <row r="35" spans="1:13" ht="19.899999999999999" customHeight="1" x14ac:dyDescent="0.25">
      <c r="A35" s="86" t="s">
        <v>37</v>
      </c>
      <c r="B35" s="98" t="e">
        <f t="shared" ref="B35:M35" si="4">B20-B33</f>
        <v>#DIV/0!</v>
      </c>
      <c r="C35" s="12" t="e">
        <f t="shared" si="4"/>
        <v>#DIV/0!</v>
      </c>
      <c r="D35" s="99" t="e">
        <f t="shared" si="4"/>
        <v>#DIV/0!</v>
      </c>
      <c r="E35" s="207" t="e">
        <f t="shared" si="4"/>
        <v>#DIV/0!</v>
      </c>
      <c r="F35" s="12" t="e">
        <f t="shared" si="4"/>
        <v>#DIV/0!</v>
      </c>
      <c r="G35" s="293" t="e">
        <f t="shared" si="4"/>
        <v>#DIV/0!</v>
      </c>
      <c r="H35" s="98" t="e">
        <f t="shared" si="4"/>
        <v>#DIV/0!</v>
      </c>
      <c r="I35" s="12" t="e">
        <f t="shared" si="4"/>
        <v>#DIV/0!</v>
      </c>
      <c r="J35" s="99" t="e">
        <f t="shared" si="4"/>
        <v>#DIV/0!</v>
      </c>
      <c r="K35" s="98" t="e">
        <f t="shared" si="4"/>
        <v>#DIV/0!</v>
      </c>
      <c r="L35" s="12" t="e">
        <f t="shared" si="4"/>
        <v>#DIV/0!</v>
      </c>
      <c r="M35" s="99" t="e">
        <f t="shared" si="4"/>
        <v>#DIV/0!</v>
      </c>
    </row>
    <row r="36" spans="1:13" ht="9.6" customHeight="1" x14ac:dyDescent="0.25">
      <c r="A36" s="29"/>
      <c r="B36" s="100"/>
      <c r="C36" s="46"/>
      <c r="D36" s="101"/>
      <c r="E36" s="46"/>
      <c r="F36" s="46"/>
      <c r="G36" s="46"/>
      <c r="H36" s="100"/>
      <c r="I36" s="46"/>
      <c r="J36" s="101"/>
      <c r="K36" s="100"/>
      <c r="L36" s="46"/>
      <c r="M36" s="101"/>
    </row>
    <row r="37" spans="1:13" ht="18" thickBot="1" x14ac:dyDescent="0.35">
      <c r="A37" s="83" t="s">
        <v>47</v>
      </c>
      <c r="B37" s="96"/>
      <c r="C37" s="10"/>
      <c r="D37" s="97"/>
      <c r="E37" s="204"/>
      <c r="F37" s="10"/>
      <c r="G37" s="10"/>
      <c r="H37" s="96"/>
      <c r="I37" s="10"/>
      <c r="J37" s="97"/>
      <c r="K37" s="96"/>
      <c r="L37" s="10"/>
      <c r="M37" s="97"/>
    </row>
    <row r="38" spans="1:13" ht="13.9" customHeight="1" thickTop="1" x14ac:dyDescent="0.2">
      <c r="A38" s="85" t="s">
        <v>48</v>
      </c>
      <c r="B38" s="168"/>
      <c r="C38" s="150"/>
      <c r="D38" s="169"/>
      <c r="E38" s="205"/>
      <c r="F38" s="150"/>
      <c r="G38" s="251"/>
      <c r="H38" s="168"/>
      <c r="I38" s="150"/>
      <c r="J38" s="169"/>
      <c r="K38" s="168"/>
      <c r="L38" s="150"/>
      <c r="M38" s="169"/>
    </row>
    <row r="39" spans="1:13" ht="13.9" customHeight="1" x14ac:dyDescent="0.2">
      <c r="A39" s="85" t="s">
        <v>50</v>
      </c>
      <c r="B39" s="168"/>
      <c r="C39" s="150"/>
      <c r="D39" s="169"/>
      <c r="E39" s="205"/>
      <c r="F39" s="150"/>
      <c r="G39" s="251"/>
      <c r="H39" s="168"/>
      <c r="I39" s="150"/>
      <c r="J39" s="169"/>
      <c r="K39" s="168"/>
      <c r="L39" s="150"/>
      <c r="M39" s="169"/>
    </row>
    <row r="40" spans="1:13" ht="13.9" customHeight="1" x14ac:dyDescent="0.2">
      <c r="A40" s="85" t="str">
        <f>'Järjestön tulos yhteensä'!A36</f>
        <v>Jäsenmaksutuotot</v>
      </c>
      <c r="B40" s="168"/>
      <c r="C40" s="150"/>
      <c r="D40" s="169"/>
      <c r="E40" s="205"/>
      <c r="F40" s="150"/>
      <c r="G40" s="251"/>
      <c r="H40" s="168"/>
      <c r="I40" s="150"/>
      <c r="J40" s="169"/>
      <c r="K40" s="168"/>
      <c r="L40" s="150"/>
      <c r="M40" s="169"/>
    </row>
    <row r="41" spans="1:13" ht="13.9" customHeight="1" x14ac:dyDescent="0.2">
      <c r="A41" s="85" t="s">
        <v>49</v>
      </c>
      <c r="B41" s="168"/>
      <c r="C41" s="150"/>
      <c r="D41" s="169"/>
      <c r="E41" s="205"/>
      <c r="F41" s="150"/>
      <c r="G41" s="251"/>
      <c r="H41" s="168"/>
      <c r="I41" s="150"/>
      <c r="J41" s="169"/>
      <c r="K41" s="168"/>
      <c r="L41" s="150"/>
      <c r="M41" s="169"/>
    </row>
    <row r="42" spans="1:13" ht="15.75" x14ac:dyDescent="0.25">
      <c r="A42" s="82" t="s">
        <v>55</v>
      </c>
      <c r="B42" s="108">
        <f t="shared" ref="B42:M42" si="5">B38+B39+B40-B41</f>
        <v>0</v>
      </c>
      <c r="C42" s="51">
        <f t="shared" si="5"/>
        <v>0</v>
      </c>
      <c r="D42" s="109">
        <f t="shared" si="5"/>
        <v>0</v>
      </c>
      <c r="E42" s="206">
        <f t="shared" si="5"/>
        <v>0</v>
      </c>
      <c r="F42" s="51">
        <f t="shared" si="5"/>
        <v>0</v>
      </c>
      <c r="G42" s="294">
        <f t="shared" si="5"/>
        <v>0</v>
      </c>
      <c r="H42" s="108">
        <f t="shared" si="5"/>
        <v>0</v>
      </c>
      <c r="I42" s="51">
        <f t="shared" si="5"/>
        <v>0</v>
      </c>
      <c r="J42" s="109">
        <f t="shared" si="5"/>
        <v>0</v>
      </c>
      <c r="K42" s="108">
        <f t="shared" si="5"/>
        <v>0</v>
      </c>
      <c r="L42" s="51">
        <f t="shared" si="5"/>
        <v>0</v>
      </c>
      <c r="M42" s="109">
        <f t="shared" si="5"/>
        <v>0</v>
      </c>
    </row>
    <row r="43" spans="1:13" ht="9.6" customHeight="1" x14ac:dyDescent="0.25">
      <c r="A43" s="29"/>
      <c r="B43" s="100"/>
      <c r="C43" s="46"/>
      <c r="D43" s="101"/>
      <c r="E43" s="46"/>
      <c r="F43" s="46"/>
      <c r="G43" s="46"/>
      <c r="H43" s="100"/>
      <c r="I43" s="46"/>
      <c r="J43" s="101"/>
      <c r="K43" s="100"/>
      <c r="L43" s="46"/>
      <c r="M43" s="101"/>
    </row>
    <row r="44" spans="1:13" ht="19.899999999999999" customHeight="1" x14ac:dyDescent="0.25">
      <c r="A44" s="86" t="s">
        <v>56</v>
      </c>
      <c r="B44" s="98" t="e">
        <f t="shared" ref="B44:M44" si="6">B35+B42</f>
        <v>#DIV/0!</v>
      </c>
      <c r="C44" s="12" t="e">
        <f t="shared" si="6"/>
        <v>#DIV/0!</v>
      </c>
      <c r="D44" s="99" t="e">
        <f t="shared" si="6"/>
        <v>#DIV/0!</v>
      </c>
      <c r="E44" s="207" t="e">
        <f t="shared" si="6"/>
        <v>#DIV/0!</v>
      </c>
      <c r="F44" s="12" t="e">
        <f t="shared" si="6"/>
        <v>#DIV/0!</v>
      </c>
      <c r="G44" s="293" t="e">
        <f t="shared" si="6"/>
        <v>#DIV/0!</v>
      </c>
      <c r="H44" s="98" t="e">
        <f t="shared" si="6"/>
        <v>#DIV/0!</v>
      </c>
      <c r="I44" s="12" t="e">
        <f t="shared" si="6"/>
        <v>#DIV/0!</v>
      </c>
      <c r="J44" s="99" t="e">
        <f t="shared" si="6"/>
        <v>#DIV/0!</v>
      </c>
      <c r="K44" s="98" t="e">
        <f t="shared" si="6"/>
        <v>#DIV/0!</v>
      </c>
      <c r="L44" s="12" t="e">
        <f t="shared" si="6"/>
        <v>#DIV/0!</v>
      </c>
      <c r="M44" s="99" t="e">
        <f t="shared" si="6"/>
        <v>#DIV/0!</v>
      </c>
    </row>
    <row r="45" spans="1:13" ht="9.6" customHeight="1" x14ac:dyDescent="0.25">
      <c r="A45" s="29"/>
      <c r="B45" s="100"/>
      <c r="C45" s="46"/>
      <c r="D45" s="101"/>
      <c r="E45" s="46"/>
      <c r="F45" s="46"/>
      <c r="G45" s="46"/>
      <c r="H45" s="100"/>
      <c r="I45" s="46"/>
      <c r="J45" s="101"/>
      <c r="K45" s="100"/>
      <c r="L45" s="46"/>
      <c r="M45" s="101"/>
    </row>
    <row r="46" spans="1:13" ht="18" thickBot="1" x14ac:dyDescent="0.35">
      <c r="A46" s="83" t="s">
        <v>51</v>
      </c>
      <c r="B46" s="96"/>
      <c r="C46" s="10"/>
      <c r="D46" s="97"/>
      <c r="E46" s="204"/>
      <c r="F46" s="10"/>
      <c r="G46" s="10"/>
      <c r="H46" s="96"/>
      <c r="I46" s="10"/>
      <c r="J46" s="97"/>
      <c r="K46" s="96"/>
      <c r="L46" s="10"/>
      <c r="M46" s="97"/>
    </row>
    <row r="47" spans="1:13" ht="13.9" customHeight="1" thickTop="1" x14ac:dyDescent="0.2">
      <c r="A47" s="85" t="s">
        <v>52</v>
      </c>
      <c r="B47" s="168"/>
      <c r="C47" s="150"/>
      <c r="D47" s="169"/>
      <c r="E47" s="205"/>
      <c r="F47" s="150"/>
      <c r="G47" s="251"/>
      <c r="H47" s="168"/>
      <c r="I47" s="150"/>
      <c r="J47" s="169"/>
      <c r="K47" s="168"/>
      <c r="L47" s="150"/>
      <c r="M47" s="169"/>
    </row>
    <row r="48" spans="1:13" ht="13.9" customHeight="1" x14ac:dyDescent="0.2">
      <c r="A48" s="253" t="s">
        <v>190</v>
      </c>
      <c r="B48" s="307" t="e">
        <f>Yleiskulut!B39/Yleiskulut!B5*'PSR avustamat toiminnot'!B5</f>
        <v>#DIV/0!</v>
      </c>
      <c r="C48" s="306" t="e">
        <f>Yleiskulut!C39/Yleiskulut!C5*'PSR avustamat toiminnot'!C5</f>
        <v>#DIV/0!</v>
      </c>
      <c r="D48" s="312" t="e">
        <f>Yleiskulut!D39/Yleiskulut!D5*'PSR avustamat toiminnot'!D5</f>
        <v>#DIV/0!</v>
      </c>
      <c r="E48" s="309" t="e">
        <f>Yleiskulut!B39/Yleiskulut!B5*'PSR avustamat toiminnot'!E5</f>
        <v>#DIV/0!</v>
      </c>
      <c r="F48" s="306" t="e">
        <f>Yleiskulut!C39/Yleiskulut!C5*'PSR avustamat toiminnot'!F5</f>
        <v>#DIV/0!</v>
      </c>
      <c r="G48" s="311" t="e">
        <f>Yleiskulut!D39/Yleiskulut!D5*'PSR avustamat toiminnot'!G5</f>
        <v>#DIV/0!</v>
      </c>
      <c r="H48" s="307" t="e">
        <f>Yleiskulut!B39/Yleiskulut!B5*'PSR avustamat toiminnot'!H5</f>
        <v>#DIV/0!</v>
      </c>
      <c r="I48" s="306" t="e">
        <f>Yleiskulut!C39/Yleiskulut!C5*'PSR avustamat toiminnot'!I5</f>
        <v>#DIV/0!</v>
      </c>
      <c r="J48" s="312" t="e">
        <f>Yleiskulut!D39/Yleiskulut!D5*'PSR avustamat toiminnot'!J5</f>
        <v>#DIV/0!</v>
      </c>
      <c r="K48" s="307" t="e">
        <f>Yleiskulut!B39/Yleiskulut!B5*'PSR avustamat toiminnot'!K5</f>
        <v>#DIV/0!</v>
      </c>
      <c r="L48" s="306" t="e">
        <f>Yleiskulut!C39/Yleiskulut!C5*'PSR avustamat toiminnot'!L5</f>
        <v>#DIV/0!</v>
      </c>
      <c r="M48" s="312" t="e">
        <f>Yleiskulut!D39/Yleiskulut!D5*'PSR avustamat toiminnot'!M5</f>
        <v>#DIV/0!</v>
      </c>
    </row>
    <row r="49" spans="1:13" ht="13.9" customHeight="1" x14ac:dyDescent="0.2">
      <c r="A49" s="85" t="s">
        <v>53</v>
      </c>
      <c r="B49" s="168"/>
      <c r="C49" s="150"/>
      <c r="D49" s="169"/>
      <c r="E49" s="205"/>
      <c r="F49" s="150"/>
      <c r="G49" s="251"/>
      <c r="H49" s="168"/>
      <c r="I49" s="150"/>
      <c r="J49" s="169"/>
      <c r="K49" s="168"/>
      <c r="L49" s="150"/>
      <c r="M49" s="169"/>
    </row>
    <row r="50" spans="1:13" ht="13.9" customHeight="1" x14ac:dyDescent="0.2">
      <c r="A50" s="253" t="s">
        <v>195</v>
      </c>
      <c r="B50" s="307" t="e">
        <f>Yleiskulut!B40/Yleiskulut!B5*'PSR avustamat toiminnot'!B5</f>
        <v>#DIV/0!</v>
      </c>
      <c r="C50" s="306" t="e">
        <f>Yleiskulut!C40/Yleiskulut!C5*'PSR avustamat toiminnot'!C5</f>
        <v>#DIV/0!</v>
      </c>
      <c r="D50" s="312" t="e">
        <f>Yleiskulut!D40/Yleiskulut!D5*'PSR avustamat toiminnot'!D5</f>
        <v>#DIV/0!</v>
      </c>
      <c r="E50" s="309" t="e">
        <f>Yleiskulut!B40/Yleiskulut!B5*'PSR avustamat toiminnot'!E5</f>
        <v>#DIV/0!</v>
      </c>
      <c r="F50" s="306" t="e">
        <f>Yleiskulut!C40/Yleiskulut!C5*'PSR avustamat toiminnot'!F5</f>
        <v>#DIV/0!</v>
      </c>
      <c r="G50" s="311" t="e">
        <f>Yleiskulut!D40/Yleiskulut!D5*'PSR avustamat toiminnot'!G5</f>
        <v>#DIV/0!</v>
      </c>
      <c r="H50" s="307" t="e">
        <f>Yleiskulut!B40/Yleiskulut!B5*'PSR avustamat toiminnot'!H5</f>
        <v>#DIV/0!</v>
      </c>
      <c r="I50" s="306" t="e">
        <f>Yleiskulut!C40/Yleiskulut!C5*'PSR avustamat toiminnot'!I5</f>
        <v>#DIV/0!</v>
      </c>
      <c r="J50" s="312" t="e">
        <f>Yleiskulut!D40/Yleiskulut!D5*'PSR avustamat toiminnot'!J5</f>
        <v>#DIV/0!</v>
      </c>
      <c r="K50" s="307" t="e">
        <f>Yleiskulut!B40/Yleiskulut!B5*'PSR avustamat toiminnot'!K5</f>
        <v>#DIV/0!</v>
      </c>
      <c r="L50" s="306" t="e">
        <f>Yleiskulut!C40/Yleiskulut!C5*'PSR avustamat toiminnot'!L5</f>
        <v>#DIV/0!</v>
      </c>
      <c r="M50" s="312" t="e">
        <f>Yleiskulut!D40/Yleiskulut!D5*'PSR avustamat toiminnot'!M5</f>
        <v>#DIV/0!</v>
      </c>
    </row>
    <row r="51" spans="1:13" ht="15.75" x14ac:dyDescent="0.25">
      <c r="A51" s="82" t="s">
        <v>57</v>
      </c>
      <c r="B51" s="108" t="e">
        <f>B47+B48-B49-B50</f>
        <v>#DIV/0!</v>
      </c>
      <c r="C51" s="108" t="e">
        <f t="shared" ref="C51:M51" si="7">C47+C48-C49-C50</f>
        <v>#DIV/0!</v>
      </c>
      <c r="D51" s="301" t="e">
        <f t="shared" si="7"/>
        <v>#DIV/0!</v>
      </c>
      <c r="E51" s="206" t="e">
        <f t="shared" si="7"/>
        <v>#DIV/0!</v>
      </c>
      <c r="F51" s="108" t="e">
        <f t="shared" si="7"/>
        <v>#DIV/0!</v>
      </c>
      <c r="G51" s="249" t="e">
        <f t="shared" si="7"/>
        <v>#DIV/0!</v>
      </c>
      <c r="H51" s="108" t="e">
        <f t="shared" si="7"/>
        <v>#DIV/0!</v>
      </c>
      <c r="I51" s="108" t="e">
        <f t="shared" si="7"/>
        <v>#DIV/0!</v>
      </c>
      <c r="J51" s="301" t="e">
        <f t="shared" si="7"/>
        <v>#DIV/0!</v>
      </c>
      <c r="K51" s="108" t="e">
        <f t="shared" si="7"/>
        <v>#DIV/0!</v>
      </c>
      <c r="L51" s="108" t="e">
        <f t="shared" si="7"/>
        <v>#DIV/0!</v>
      </c>
      <c r="M51" s="301" t="e">
        <f t="shared" si="7"/>
        <v>#DIV/0!</v>
      </c>
    </row>
    <row r="52" spans="1:13" ht="9.6" customHeight="1" x14ac:dyDescent="0.25">
      <c r="A52" s="29"/>
      <c r="B52" s="100"/>
      <c r="C52" s="46"/>
      <c r="D52" s="101"/>
      <c r="E52" s="46"/>
      <c r="F52" s="46"/>
      <c r="G52" s="46"/>
      <c r="H52" s="100"/>
      <c r="I52" s="46"/>
      <c r="J52" s="101"/>
      <c r="K52" s="100"/>
      <c r="L52" s="46"/>
      <c r="M52" s="101"/>
    </row>
    <row r="53" spans="1:13" ht="19.899999999999999" customHeight="1" x14ac:dyDescent="0.25">
      <c r="A53" s="86" t="s">
        <v>56</v>
      </c>
      <c r="B53" s="98" t="e">
        <f t="shared" ref="B53:M53" si="8">B44+B51</f>
        <v>#DIV/0!</v>
      </c>
      <c r="C53" s="12" t="e">
        <f t="shared" si="8"/>
        <v>#DIV/0!</v>
      </c>
      <c r="D53" s="99" t="e">
        <f t="shared" si="8"/>
        <v>#DIV/0!</v>
      </c>
      <c r="E53" s="207" t="e">
        <f t="shared" si="8"/>
        <v>#DIV/0!</v>
      </c>
      <c r="F53" s="12" t="e">
        <f t="shared" si="8"/>
        <v>#DIV/0!</v>
      </c>
      <c r="G53" s="293" t="e">
        <f t="shared" si="8"/>
        <v>#DIV/0!</v>
      </c>
      <c r="H53" s="98" t="e">
        <f t="shared" si="8"/>
        <v>#DIV/0!</v>
      </c>
      <c r="I53" s="12" t="e">
        <f t="shared" si="8"/>
        <v>#DIV/0!</v>
      </c>
      <c r="J53" s="99" t="e">
        <f t="shared" si="8"/>
        <v>#DIV/0!</v>
      </c>
      <c r="K53" s="98" t="e">
        <f t="shared" si="8"/>
        <v>#DIV/0!</v>
      </c>
      <c r="L53" s="12" t="e">
        <f t="shared" si="8"/>
        <v>#DIV/0!</v>
      </c>
      <c r="M53" s="99" t="e">
        <f t="shared" si="8"/>
        <v>#DIV/0!</v>
      </c>
    </row>
    <row r="54" spans="1:13" ht="9.6" customHeight="1" x14ac:dyDescent="0.25">
      <c r="A54" s="29"/>
      <c r="B54" s="100"/>
      <c r="C54" s="46"/>
      <c r="D54" s="101"/>
      <c r="E54" s="46"/>
      <c r="F54" s="46"/>
      <c r="G54" s="46"/>
      <c r="H54" s="100"/>
      <c r="I54" s="46"/>
      <c r="J54" s="101"/>
      <c r="K54" s="100"/>
      <c r="L54" s="46"/>
      <c r="M54" s="101"/>
    </row>
    <row r="55" spans="1:13" ht="18" thickBot="1" x14ac:dyDescent="0.35">
      <c r="A55" s="83" t="s">
        <v>58</v>
      </c>
      <c r="B55" s="96"/>
      <c r="C55" s="10"/>
      <c r="D55" s="97"/>
      <c r="E55" s="204"/>
      <c r="F55" s="10"/>
      <c r="G55" s="10"/>
      <c r="H55" s="96"/>
      <c r="I55" s="10"/>
      <c r="J55" s="97"/>
      <c r="K55" s="96"/>
      <c r="L55" s="10"/>
      <c r="M55" s="97"/>
    </row>
    <row r="56" spans="1:13" ht="13.9" customHeight="1" thickTop="1" x14ac:dyDescent="0.2">
      <c r="A56" s="85" t="s">
        <v>52</v>
      </c>
      <c r="B56" s="412"/>
      <c r="C56" s="150"/>
      <c r="D56" s="169"/>
      <c r="E56" s="428"/>
      <c r="F56" s="150"/>
      <c r="G56" s="251"/>
      <c r="H56" s="412"/>
      <c r="I56" s="150"/>
      <c r="J56" s="169"/>
      <c r="K56" s="412"/>
      <c r="L56" s="150"/>
      <c r="M56" s="169"/>
    </row>
    <row r="57" spans="1:13" ht="13.9" customHeight="1" x14ac:dyDescent="0.2">
      <c r="A57" s="85" t="s">
        <v>53</v>
      </c>
      <c r="B57" s="413"/>
      <c r="C57" s="150"/>
      <c r="D57" s="169"/>
      <c r="E57" s="429"/>
      <c r="F57" s="150"/>
      <c r="G57" s="251"/>
      <c r="H57" s="413"/>
      <c r="I57" s="150"/>
      <c r="J57" s="169"/>
      <c r="K57" s="413"/>
      <c r="L57" s="150"/>
      <c r="M57" s="169"/>
    </row>
    <row r="58" spans="1:13" ht="15.75" x14ac:dyDescent="0.25">
      <c r="A58" s="82" t="s">
        <v>59</v>
      </c>
      <c r="B58" s="414"/>
      <c r="C58" s="51">
        <f t="shared" ref="C58:M58" si="9">C56-C57</f>
        <v>0</v>
      </c>
      <c r="D58" s="109">
        <f t="shared" si="9"/>
        <v>0</v>
      </c>
      <c r="E58" s="430">
        <f t="shared" si="9"/>
        <v>0</v>
      </c>
      <c r="F58" s="51">
        <f t="shared" si="9"/>
        <v>0</v>
      </c>
      <c r="G58" s="294">
        <f t="shared" si="9"/>
        <v>0</v>
      </c>
      <c r="H58" s="414">
        <f t="shared" si="9"/>
        <v>0</v>
      </c>
      <c r="I58" s="51">
        <f t="shared" si="9"/>
        <v>0</v>
      </c>
      <c r="J58" s="109">
        <f t="shared" si="9"/>
        <v>0</v>
      </c>
      <c r="K58" s="414">
        <f t="shared" si="9"/>
        <v>0</v>
      </c>
      <c r="L58" s="51">
        <f t="shared" si="9"/>
        <v>0</v>
      </c>
      <c r="M58" s="109">
        <f t="shared" si="9"/>
        <v>0</v>
      </c>
    </row>
    <row r="59" spans="1:13" ht="9.6" customHeight="1" x14ac:dyDescent="0.25">
      <c r="A59" s="29"/>
      <c r="B59" s="100"/>
      <c r="C59" s="46"/>
      <c r="D59" s="101"/>
      <c r="E59" s="46"/>
      <c r="F59" s="46"/>
      <c r="G59" s="46"/>
      <c r="H59" s="100"/>
      <c r="I59" s="46"/>
      <c r="J59" s="101"/>
      <c r="K59" s="100"/>
      <c r="L59" s="46"/>
      <c r="M59" s="101"/>
    </row>
    <row r="60" spans="1:13" ht="18" thickBot="1" x14ac:dyDescent="0.35">
      <c r="A60" s="83" t="s">
        <v>60</v>
      </c>
      <c r="B60" s="96"/>
      <c r="C60" s="10"/>
      <c r="D60" s="97"/>
      <c r="E60" s="204"/>
      <c r="F60" s="10"/>
      <c r="G60" s="10"/>
      <c r="H60" s="96"/>
      <c r="I60" s="10"/>
      <c r="J60" s="97"/>
      <c r="K60" s="96"/>
      <c r="L60" s="10"/>
      <c r="M60" s="97"/>
    </row>
    <row r="61" spans="1:13" ht="13.9" customHeight="1" thickTop="1" x14ac:dyDescent="0.2">
      <c r="A61" s="87" t="s">
        <v>5</v>
      </c>
      <c r="B61" s="120"/>
      <c r="C61" s="122"/>
      <c r="D61" s="123"/>
      <c r="E61" s="122"/>
      <c r="F61" s="125"/>
      <c r="G61" s="295"/>
      <c r="H61" s="124"/>
      <c r="I61" s="125"/>
      <c r="J61" s="123"/>
      <c r="K61" s="124"/>
      <c r="L61" s="125"/>
      <c r="M61" s="123"/>
    </row>
    <row r="62" spans="1:13" ht="13.9" customHeight="1" x14ac:dyDescent="0.2">
      <c r="A62" s="111" t="s">
        <v>119</v>
      </c>
      <c r="B62" s="115" t="e">
        <f>B61/(B26+B29+B30)</f>
        <v>#DIV/0!</v>
      </c>
      <c r="C62" s="112" t="e">
        <f t="shared" ref="C62:M62" si="10">C61/(C26+C29+C30)</f>
        <v>#DIV/0!</v>
      </c>
      <c r="D62" s="116" t="e">
        <f t="shared" si="10"/>
        <v>#DIV/0!</v>
      </c>
      <c r="E62" s="208" t="e">
        <f t="shared" si="10"/>
        <v>#DIV/0!</v>
      </c>
      <c r="F62" s="112" t="e">
        <f t="shared" si="10"/>
        <v>#DIV/0!</v>
      </c>
      <c r="G62" s="296" t="e">
        <f t="shared" si="10"/>
        <v>#DIV/0!</v>
      </c>
      <c r="H62" s="115" t="e">
        <f t="shared" si="10"/>
        <v>#DIV/0!</v>
      </c>
      <c r="I62" s="112" t="e">
        <f t="shared" si="10"/>
        <v>#DIV/0!</v>
      </c>
      <c r="J62" s="116" t="e">
        <f t="shared" si="10"/>
        <v>#DIV/0!</v>
      </c>
      <c r="K62" s="115" t="e">
        <f t="shared" si="10"/>
        <v>#DIV/0!</v>
      </c>
      <c r="L62" s="112" t="e">
        <f t="shared" si="10"/>
        <v>#DIV/0!</v>
      </c>
      <c r="M62" s="116" t="e">
        <f t="shared" si="10"/>
        <v>#DIV/0!</v>
      </c>
    </row>
    <row r="63" spans="1:13" ht="13.9" customHeight="1" x14ac:dyDescent="0.2">
      <c r="A63" s="88" t="s">
        <v>97</v>
      </c>
      <c r="B63" s="126"/>
      <c r="C63" s="127"/>
      <c r="D63" s="128"/>
      <c r="E63" s="209"/>
      <c r="F63" s="127"/>
      <c r="G63" s="297"/>
      <c r="H63" s="126"/>
      <c r="I63" s="127"/>
      <c r="J63" s="128"/>
      <c r="K63" s="126"/>
      <c r="L63" s="127"/>
      <c r="M63" s="128"/>
    </row>
    <row r="64" spans="1:13" ht="13.9" customHeight="1" x14ac:dyDescent="0.2">
      <c r="A64" s="253" t="s">
        <v>196</v>
      </c>
      <c r="B64" s="180" t="e">
        <f>Yleiskulut!B44/Yleiskulut!B5*'PSR avustamat toiminnot'!B5</f>
        <v>#DIV/0!</v>
      </c>
      <c r="C64" s="64" t="e">
        <f>Yleiskulut!C44/Yleiskulut!C5*'PSR avustamat toiminnot'!C5</f>
        <v>#DIV/0!</v>
      </c>
      <c r="D64" s="181" t="e">
        <f>Yleiskulut!D44/Yleiskulut!D5*'PSR avustamat toiminnot'!D5</f>
        <v>#DIV/0!</v>
      </c>
      <c r="E64" s="313" t="e">
        <f>Yleiskulut!B44/Yleiskulut!B5*'PSR avustamat toiminnot'!E5</f>
        <v>#DIV/0!</v>
      </c>
      <c r="F64" s="64" t="e">
        <f>Yleiskulut!C44/Yleiskulut!C5*'PSR avustamat toiminnot'!F5</f>
        <v>#DIV/0!</v>
      </c>
      <c r="G64" s="314" t="e">
        <f>Yleiskulut!D44/Yleiskulut!D5*'PSR avustamat toiminnot'!G5</f>
        <v>#DIV/0!</v>
      </c>
      <c r="H64" s="180" t="e">
        <f>Yleiskulut!B44/Yleiskulut!B5*'PSR avustamat toiminnot'!H5</f>
        <v>#DIV/0!</v>
      </c>
      <c r="I64" s="64" t="e">
        <f>Yleiskulut!C44/Yleiskulut!C5*'PSR avustamat toiminnot'!I5</f>
        <v>#DIV/0!</v>
      </c>
      <c r="J64" s="181" t="e">
        <f>Yleiskulut!D44/Yleiskulut!D5*'PSR avustamat toiminnot'!J5</f>
        <v>#DIV/0!</v>
      </c>
      <c r="K64" s="180" t="e">
        <f>Yleiskulut!B44/Yleiskulut!B5*'PSR avustamat toiminnot'!K5</f>
        <v>#DIV/0!</v>
      </c>
      <c r="L64" s="64" t="e">
        <f>Yleiskulut!C44/Yleiskulut!C5*'PSR avustamat toiminnot'!L5</f>
        <v>#DIV/0!</v>
      </c>
      <c r="M64" s="181" t="e">
        <f>Yleiskulut!D44/Yleiskulut!D5*'PSR avustamat toiminnot'!M5</f>
        <v>#DIV/0!</v>
      </c>
    </row>
    <row r="65" spans="1:13" ht="15.75" x14ac:dyDescent="0.25">
      <c r="A65" s="82" t="s">
        <v>61</v>
      </c>
      <c r="B65" s="108" t="e">
        <f t="shared" ref="B65:M65" si="11">B61+B63+B64</f>
        <v>#DIV/0!</v>
      </c>
      <c r="C65" s="51" t="e">
        <f t="shared" si="11"/>
        <v>#DIV/0!</v>
      </c>
      <c r="D65" s="109" t="e">
        <f t="shared" si="11"/>
        <v>#DIV/0!</v>
      </c>
      <c r="E65" s="206" t="e">
        <f t="shared" si="11"/>
        <v>#DIV/0!</v>
      </c>
      <c r="F65" s="51" t="e">
        <f t="shared" si="11"/>
        <v>#DIV/0!</v>
      </c>
      <c r="G65" s="294" t="e">
        <f t="shared" si="11"/>
        <v>#DIV/0!</v>
      </c>
      <c r="H65" s="108" t="e">
        <f t="shared" si="11"/>
        <v>#DIV/0!</v>
      </c>
      <c r="I65" s="51" t="e">
        <f t="shared" si="11"/>
        <v>#DIV/0!</v>
      </c>
      <c r="J65" s="109" t="e">
        <f t="shared" si="11"/>
        <v>#DIV/0!</v>
      </c>
      <c r="K65" s="108" t="e">
        <f t="shared" si="11"/>
        <v>#DIV/0!</v>
      </c>
      <c r="L65" s="51" t="e">
        <f t="shared" si="11"/>
        <v>#DIV/0!</v>
      </c>
      <c r="M65" s="109" t="e">
        <f t="shared" si="11"/>
        <v>#DIV/0!</v>
      </c>
    </row>
    <row r="66" spans="1:13" ht="9.6" customHeight="1" x14ac:dyDescent="0.25">
      <c r="A66" s="29"/>
      <c r="B66" s="100"/>
      <c r="C66" s="46"/>
      <c r="D66" s="101"/>
      <c r="E66" s="46"/>
      <c r="F66" s="46"/>
      <c r="G66" s="46"/>
      <c r="H66" s="100"/>
      <c r="I66" s="46"/>
      <c r="J66" s="101"/>
      <c r="K66" s="100"/>
      <c r="L66" s="46"/>
      <c r="M66" s="101"/>
    </row>
    <row r="67" spans="1:13" ht="18" thickBot="1" x14ac:dyDescent="0.35">
      <c r="A67" s="83" t="s">
        <v>17</v>
      </c>
      <c r="B67" s="105" t="e">
        <f t="shared" ref="B67:M67" si="12">B53+B58+B65</f>
        <v>#DIV/0!</v>
      </c>
      <c r="C67" s="106" t="e">
        <f t="shared" si="12"/>
        <v>#DIV/0!</v>
      </c>
      <c r="D67" s="107" t="e">
        <f t="shared" si="12"/>
        <v>#DIV/0!</v>
      </c>
      <c r="E67" s="210" t="e">
        <f t="shared" si="12"/>
        <v>#DIV/0!</v>
      </c>
      <c r="F67" s="106" t="e">
        <f t="shared" si="12"/>
        <v>#DIV/0!</v>
      </c>
      <c r="G67" s="298" t="e">
        <f t="shared" si="12"/>
        <v>#DIV/0!</v>
      </c>
      <c r="H67" s="105" t="e">
        <f t="shared" si="12"/>
        <v>#DIV/0!</v>
      </c>
      <c r="I67" s="106" t="e">
        <f t="shared" si="12"/>
        <v>#DIV/0!</v>
      </c>
      <c r="J67" s="107" t="e">
        <f t="shared" si="12"/>
        <v>#DIV/0!</v>
      </c>
      <c r="K67" s="105" t="e">
        <f t="shared" si="12"/>
        <v>#DIV/0!</v>
      </c>
      <c r="L67" s="106" t="e">
        <f t="shared" si="12"/>
        <v>#DIV/0!</v>
      </c>
      <c r="M67" s="107" t="e">
        <f t="shared" si="12"/>
        <v>#DIV/0!</v>
      </c>
    </row>
    <row r="68" spans="1:13" ht="9.6" customHeight="1" thickTop="1" x14ac:dyDescent="0.25">
      <c r="A68" s="2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1:13" ht="15" x14ac:dyDescent="0.2">
      <c r="A69" s="110" t="s">
        <v>34</v>
      </c>
      <c r="B69" s="419">
        <f>'Järjestön tulos yhteensä'!B65</f>
        <v>0</v>
      </c>
      <c r="C69" s="420"/>
      <c r="D69" s="420"/>
      <c r="E69" s="420"/>
      <c r="F69" s="420"/>
      <c r="G69" s="420"/>
      <c r="H69" s="420"/>
      <c r="I69" s="420"/>
      <c r="J69" s="420"/>
    </row>
    <row r="70" spans="1:13" x14ac:dyDescent="0.2">
      <c r="A70" s="27"/>
    </row>
  </sheetData>
  <sheetProtection algorithmName="SHA-512" hashValue="gamJTajxa3oLk2HW71wl60H1FXj3MIQRVUfZ8QELrq5wAV+3dc48Mis9E3dafoGrnX3YBn72lQx/OZhM4w6qqQ==" saltValue="8EnKpYe8EU1KuOS+spQl6w==" spinCount="100000" sheet="1" objects="1" scenarios="1"/>
  <mergeCells count="11">
    <mergeCell ref="B69:J69"/>
    <mergeCell ref="K3:M3"/>
    <mergeCell ref="B3:D3"/>
    <mergeCell ref="E3:G3"/>
    <mergeCell ref="H10:J10"/>
    <mergeCell ref="K10:M10"/>
    <mergeCell ref="B56:B58"/>
    <mergeCell ref="E56:E58"/>
    <mergeCell ref="H56:H58"/>
    <mergeCell ref="K56:K58"/>
    <mergeCell ref="H3:J3"/>
  </mergeCells>
  <pageMargins left="0.25" right="0.25" top="0.75" bottom="0.75" header="0.3" footer="0.3"/>
  <pageSetup paperSize="9" scale="4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A1:M97"/>
  <sheetViews>
    <sheetView workbookViewId="0">
      <pane xSplit="1" ySplit="4" topLeftCell="B80" activePane="bottomRight" state="frozen"/>
      <selection pane="topRight" activeCell="B1" sqref="B1"/>
      <selection pane="bottomLeft" activeCell="A5" sqref="A5"/>
      <selection pane="bottomRight" activeCell="F17" sqref="F17"/>
    </sheetView>
  </sheetViews>
  <sheetFormatPr defaultRowHeight="12.75" x14ac:dyDescent="0.2"/>
  <cols>
    <col min="1" max="1" width="57.42578125" customWidth="1"/>
    <col min="2" max="13" width="15.7109375" customWidth="1"/>
  </cols>
  <sheetData>
    <row r="1" spans="1:13" ht="39.6" customHeight="1" x14ac:dyDescent="0.25">
      <c r="A1" s="49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thickBot="1" x14ac:dyDescent="0.3">
      <c r="A2" s="31">
        <f>'Järjestön tulos yhteensä'!A2</f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8" customHeight="1" x14ac:dyDescent="0.2">
      <c r="A3" s="1"/>
      <c r="B3" s="431" t="s">
        <v>128</v>
      </c>
      <c r="C3" s="402"/>
      <c r="D3" s="403"/>
      <c r="E3" s="431" t="s">
        <v>288</v>
      </c>
      <c r="F3" s="402"/>
      <c r="G3" s="403"/>
      <c r="H3" s="431" t="s">
        <v>316</v>
      </c>
      <c r="I3" s="402"/>
      <c r="J3" s="403"/>
      <c r="K3" s="431" t="s">
        <v>317</v>
      </c>
      <c r="L3" s="402"/>
      <c r="M3" s="403"/>
    </row>
    <row r="4" spans="1:13" ht="28.5" x14ac:dyDescent="0.25">
      <c r="A4" s="84" t="s">
        <v>116</v>
      </c>
      <c r="B4" s="90" t="str">
        <f>'Järjestön tulos yhteensä'!N6</f>
        <v>SUUNNITELMA 2017</v>
      </c>
      <c r="C4" s="81" t="str">
        <f>'Järjestön tulos yhteensä'!O6</f>
        <v>SUUNNITELMA          2016</v>
      </c>
      <c r="D4" s="91" t="str">
        <f>'Järjestön tulos yhteensä'!P6</f>
        <v>TILINPÄÄTÖS                         2015</v>
      </c>
      <c r="E4" s="90" t="str">
        <f t="shared" ref="E4:J4" si="0">B4</f>
        <v>SUUNNITELMA 2017</v>
      </c>
      <c r="F4" s="81" t="str">
        <f t="shared" si="0"/>
        <v>SUUNNITELMA          2016</v>
      </c>
      <c r="G4" s="91" t="str">
        <f t="shared" si="0"/>
        <v>TILINPÄÄTÖS                         2015</v>
      </c>
      <c r="H4" s="203" t="str">
        <f t="shared" si="0"/>
        <v>SUUNNITELMA 2017</v>
      </c>
      <c r="I4" s="81" t="str">
        <f t="shared" si="0"/>
        <v>SUUNNITELMA          2016</v>
      </c>
      <c r="J4" s="91" t="str">
        <f t="shared" si="0"/>
        <v>TILINPÄÄTÖS                         2015</v>
      </c>
      <c r="K4" s="315" t="str">
        <f>B4</f>
        <v>SUUNNITELMA 2017</v>
      </c>
      <c r="L4" s="316" t="str">
        <f>C4</f>
        <v>SUUNNITELMA          2016</v>
      </c>
      <c r="M4" s="317" t="str">
        <f>D4</f>
        <v>TILINPÄÄTÖS                         2015</v>
      </c>
    </row>
    <row r="5" spans="1:13" ht="13.9" customHeight="1" x14ac:dyDescent="0.2">
      <c r="A5" s="118" t="s">
        <v>181</v>
      </c>
      <c r="B5" s="347"/>
      <c r="C5" s="151"/>
      <c r="D5" s="151"/>
      <c r="E5" s="347"/>
      <c r="F5" s="347"/>
      <c r="G5" s="347"/>
      <c r="H5" s="343"/>
      <c r="I5" s="343"/>
      <c r="J5" s="343"/>
      <c r="K5" s="178">
        <f t="shared" ref="K5:M10" si="1">B5+E5+H5</f>
        <v>0</v>
      </c>
      <c r="L5" s="154">
        <f t="shared" si="1"/>
        <v>0</v>
      </c>
      <c r="M5" s="179">
        <f t="shared" si="1"/>
        <v>0</v>
      </c>
    </row>
    <row r="6" spans="1:13" ht="13.9" customHeight="1" x14ac:dyDescent="0.2">
      <c r="A6" s="253" t="str">
        <f>'PSR avustamat toiminnot'!A6</f>
        <v>HTPV (Vyörytettävien yleiskulujen osuus)</v>
      </c>
      <c r="B6" s="299" t="e">
        <f>Yleiskulut!B3/Yleiskulut!B5*B5</f>
        <v>#DIV/0!</v>
      </c>
      <c r="C6" s="220" t="e">
        <f>Yleiskulut!C3/Yleiskulut!C5*C5</f>
        <v>#DIV/0!</v>
      </c>
      <c r="D6" s="300" t="e">
        <f>Yleiskulut!D3/Yleiskulut!D5*D5</f>
        <v>#DIV/0!</v>
      </c>
      <c r="E6" s="299" t="e">
        <f>Yleiskulut!B3/Yleiskulut!B5*E5</f>
        <v>#DIV/0!</v>
      </c>
      <c r="F6" s="220" t="e">
        <f>Yleiskulut!C3/Yleiskulut!C5*F5</f>
        <v>#DIV/0!</v>
      </c>
      <c r="G6" s="300" t="e">
        <f>Yleiskulut!D3/Yleiskulut!D5*G5</f>
        <v>#DIV/0!</v>
      </c>
      <c r="H6" s="303" t="e">
        <f>Yleiskulut!B3/Yleiskulut!B5*H5</f>
        <v>#DIV/0!</v>
      </c>
      <c r="I6" s="220" t="e">
        <f>Yleiskulut!C3/Yleiskulut!C5*I5</f>
        <v>#DIV/0!</v>
      </c>
      <c r="J6" s="220" t="e">
        <f>Yleiskulut!D3/Yleiskulut!D5*J5</f>
        <v>#DIV/0!</v>
      </c>
      <c r="K6" s="222" t="e">
        <f>B6+E6+H6</f>
        <v>#DIV/0!</v>
      </c>
      <c r="L6" s="223" t="e">
        <f>C6+F6+I6</f>
        <v>#DIV/0!</v>
      </c>
      <c r="M6" s="224" t="e">
        <f>D6+G6+J6</f>
        <v>#DIV/0!</v>
      </c>
    </row>
    <row r="7" spans="1:13" ht="13.9" customHeight="1" x14ac:dyDescent="0.2">
      <c r="A7" s="200" t="s">
        <v>182</v>
      </c>
      <c r="B7" s="217" t="e">
        <f t="shared" ref="B7:M7" si="2">SUM(B5:B6)</f>
        <v>#DIV/0!</v>
      </c>
      <c r="C7" s="218" t="e">
        <f t="shared" si="2"/>
        <v>#DIV/0!</v>
      </c>
      <c r="D7" s="219" t="e">
        <f t="shared" si="2"/>
        <v>#DIV/0!</v>
      </c>
      <c r="E7" s="217" t="e">
        <f t="shared" si="2"/>
        <v>#DIV/0!</v>
      </c>
      <c r="F7" s="218" t="e">
        <f t="shared" si="2"/>
        <v>#DIV/0!</v>
      </c>
      <c r="G7" s="219" t="e">
        <f t="shared" si="2"/>
        <v>#DIV/0!</v>
      </c>
      <c r="H7" s="304" t="e">
        <f t="shared" si="2"/>
        <v>#DIV/0!</v>
      </c>
      <c r="I7" s="218" t="e">
        <f t="shared" si="2"/>
        <v>#DIV/0!</v>
      </c>
      <c r="J7" s="219" t="e">
        <f t="shared" si="2"/>
        <v>#DIV/0!</v>
      </c>
      <c r="K7" s="318" t="e">
        <f t="shared" si="2"/>
        <v>#DIV/0!</v>
      </c>
      <c r="L7" s="319" t="e">
        <f t="shared" si="2"/>
        <v>#DIV/0!</v>
      </c>
      <c r="M7" s="320" t="e">
        <f t="shared" si="2"/>
        <v>#DIV/0!</v>
      </c>
    </row>
    <row r="8" spans="1:13" ht="13.9" customHeight="1" x14ac:dyDescent="0.2">
      <c r="A8" s="85" t="s">
        <v>111</v>
      </c>
      <c r="B8" s="348"/>
      <c r="C8" s="348"/>
      <c r="D8" s="348"/>
      <c r="E8" s="348"/>
      <c r="F8" s="348"/>
      <c r="G8" s="348"/>
      <c r="H8" s="344"/>
      <c r="I8" s="344"/>
      <c r="J8" s="344"/>
      <c r="K8" s="178">
        <f t="shared" si="1"/>
        <v>0</v>
      </c>
      <c r="L8" s="154">
        <f t="shared" si="1"/>
        <v>0</v>
      </c>
      <c r="M8" s="179">
        <f t="shared" si="1"/>
        <v>0</v>
      </c>
    </row>
    <row r="9" spans="1:13" ht="13.9" customHeight="1" x14ac:dyDescent="0.2">
      <c r="A9" s="85" t="s">
        <v>112</v>
      </c>
      <c r="B9" s="348"/>
      <c r="C9" s="348"/>
      <c r="D9" s="348"/>
      <c r="E9" s="376"/>
      <c r="F9" s="377"/>
      <c r="G9" s="378"/>
      <c r="H9" s="344"/>
      <c r="I9" s="344"/>
      <c r="J9" s="344"/>
      <c r="K9" s="178">
        <f t="shared" si="1"/>
        <v>0</v>
      </c>
      <c r="L9" s="154">
        <f t="shared" si="1"/>
        <v>0</v>
      </c>
      <c r="M9" s="179">
        <f t="shared" si="1"/>
        <v>0</v>
      </c>
    </row>
    <row r="10" spans="1:13" ht="13.9" customHeight="1" x14ac:dyDescent="0.2">
      <c r="A10" s="85" t="s">
        <v>127</v>
      </c>
      <c r="B10" s="348"/>
      <c r="C10" s="152"/>
      <c r="D10" s="153"/>
      <c r="E10" s="348"/>
      <c r="F10" s="152"/>
      <c r="G10" s="153"/>
      <c r="H10" s="344"/>
      <c r="I10" s="152"/>
      <c r="J10" s="153"/>
      <c r="K10" s="178">
        <f t="shared" si="1"/>
        <v>0</v>
      </c>
      <c r="L10" s="154">
        <f t="shared" si="1"/>
        <v>0</v>
      </c>
      <c r="M10" s="179">
        <f t="shared" si="1"/>
        <v>0</v>
      </c>
    </row>
    <row r="11" spans="1:13" ht="54.6" customHeight="1" thickBot="1" x14ac:dyDescent="0.35">
      <c r="A11" s="83" t="s">
        <v>2</v>
      </c>
      <c r="B11" s="171"/>
      <c r="C11" s="172"/>
      <c r="D11" s="173"/>
      <c r="E11" s="171"/>
      <c r="F11" s="172"/>
      <c r="G11" s="173"/>
      <c r="H11" s="172"/>
      <c r="I11" s="172"/>
      <c r="J11" s="173"/>
      <c r="K11" s="321"/>
      <c r="L11" s="322"/>
      <c r="M11" s="323"/>
    </row>
    <row r="12" spans="1:13" ht="16.5" thickTop="1" x14ac:dyDescent="0.25">
      <c r="A12" s="119" t="s">
        <v>4</v>
      </c>
      <c r="B12" s="171"/>
      <c r="C12" s="172"/>
      <c r="D12" s="173"/>
      <c r="E12" s="171"/>
      <c r="F12" s="172"/>
      <c r="G12" s="173"/>
      <c r="H12" s="172"/>
      <c r="I12" s="172"/>
      <c r="J12" s="173"/>
      <c r="K12" s="321"/>
      <c r="L12" s="322"/>
      <c r="M12" s="323"/>
    </row>
    <row r="13" spans="1:13" ht="13.9" customHeight="1" x14ac:dyDescent="0.2">
      <c r="A13" s="85" t="str">
        <f>'Järjestön tulos yhteensä'!A9</f>
        <v>Yhteistoimintasopimustuotot</v>
      </c>
      <c r="B13" s="120"/>
      <c r="C13" s="121"/>
      <c r="D13" s="174"/>
      <c r="E13" s="120"/>
      <c r="F13" s="121"/>
      <c r="G13" s="174"/>
      <c r="H13" s="345"/>
      <c r="I13" s="121"/>
      <c r="J13" s="174"/>
      <c r="K13" s="180">
        <f t="shared" ref="K13:M18" si="3">B13+E13+H13</f>
        <v>0</v>
      </c>
      <c r="L13" s="64">
        <f t="shared" si="3"/>
        <v>0</v>
      </c>
      <c r="M13" s="181">
        <f t="shared" si="3"/>
        <v>0</v>
      </c>
    </row>
    <row r="14" spans="1:13" ht="13.9" customHeight="1" x14ac:dyDescent="0.2">
      <c r="A14" s="85" t="str">
        <f>'Järjestön tulos yhteensä'!A10</f>
        <v>Koulutus ja konsultointi</v>
      </c>
      <c r="B14" s="120"/>
      <c r="C14" s="121"/>
      <c r="D14" s="174"/>
      <c r="E14" s="120"/>
      <c r="F14" s="121"/>
      <c r="G14" s="174"/>
      <c r="H14" s="345"/>
      <c r="I14" s="121"/>
      <c r="J14" s="174"/>
      <c r="K14" s="180">
        <f t="shared" si="3"/>
        <v>0</v>
      </c>
      <c r="L14" s="64">
        <f t="shared" si="3"/>
        <v>0</v>
      </c>
      <c r="M14" s="181">
        <f t="shared" si="3"/>
        <v>0</v>
      </c>
    </row>
    <row r="15" spans="1:13" ht="13.9" customHeight="1" x14ac:dyDescent="0.2">
      <c r="A15" s="85" t="str">
        <f>'Järjestön tulos yhteensä'!A11</f>
        <v>Muut tuotot</v>
      </c>
      <c r="B15" s="120"/>
      <c r="C15" s="121"/>
      <c r="D15" s="174"/>
      <c r="E15" s="120"/>
      <c r="F15" s="121"/>
      <c r="G15" s="174"/>
      <c r="H15" s="345"/>
      <c r="I15" s="121"/>
      <c r="J15" s="174"/>
      <c r="K15" s="180">
        <f t="shared" si="3"/>
        <v>0</v>
      </c>
      <c r="L15" s="64">
        <f t="shared" si="3"/>
        <v>0</v>
      </c>
      <c r="M15" s="181">
        <f t="shared" si="3"/>
        <v>0</v>
      </c>
    </row>
    <row r="16" spans="1:13" ht="13.9" customHeight="1" x14ac:dyDescent="0.2">
      <c r="A16" s="85" t="str">
        <f>'Järjestön tulos yhteensä'!A12</f>
        <v>Palkkatuki</v>
      </c>
      <c r="B16" s="120"/>
      <c r="C16" s="121"/>
      <c r="D16" s="174"/>
      <c r="E16" s="120"/>
      <c r="F16" s="121"/>
      <c r="G16" s="174"/>
      <c r="H16" s="345"/>
      <c r="I16" s="121"/>
      <c r="J16" s="174"/>
      <c r="K16" s="180">
        <f t="shared" si="3"/>
        <v>0</v>
      </c>
      <c r="L16" s="64">
        <f t="shared" si="3"/>
        <v>0</v>
      </c>
      <c r="M16" s="181">
        <f t="shared" si="3"/>
        <v>0</v>
      </c>
    </row>
    <row r="17" spans="1:13" ht="13.9" customHeight="1" x14ac:dyDescent="0.2">
      <c r="A17" s="85" t="str">
        <f>'Järjestön tulos yhteensä'!A13</f>
        <v>Okry - tuotot</v>
      </c>
      <c r="B17" s="120"/>
      <c r="C17" s="121"/>
      <c r="D17" s="174"/>
      <c r="E17" s="120"/>
      <c r="F17" s="121"/>
      <c r="G17" s="174"/>
      <c r="H17" s="345"/>
      <c r="I17" s="121"/>
      <c r="J17" s="174"/>
      <c r="K17" s="180">
        <f t="shared" si="3"/>
        <v>0</v>
      </c>
      <c r="L17" s="64">
        <f t="shared" si="3"/>
        <v>0</v>
      </c>
      <c r="M17" s="181">
        <f t="shared" si="3"/>
        <v>0</v>
      </c>
    </row>
    <row r="18" spans="1:13" ht="13.9" customHeight="1" x14ac:dyDescent="0.2">
      <c r="A18" s="85" t="s">
        <v>207</v>
      </c>
      <c r="B18" s="120"/>
      <c r="C18" s="121"/>
      <c r="D18" s="174"/>
      <c r="E18" s="120"/>
      <c r="F18" s="121"/>
      <c r="G18" s="174"/>
      <c r="H18" s="345"/>
      <c r="I18" s="121"/>
      <c r="J18" s="174"/>
      <c r="K18" s="180">
        <f t="shared" si="3"/>
        <v>0</v>
      </c>
      <c r="L18" s="64">
        <f t="shared" si="3"/>
        <v>0</v>
      </c>
      <c r="M18" s="181">
        <f t="shared" si="3"/>
        <v>0</v>
      </c>
    </row>
    <row r="19" spans="1:13" ht="13.9" customHeight="1" x14ac:dyDescent="0.2">
      <c r="A19" s="253" t="str">
        <f>'PSR avustamat toiminnot'!A19</f>
        <v>Ositetut vyörytettävät tuotot</v>
      </c>
      <c r="B19" s="307" t="e">
        <f>Yleiskulut!B14/Yleiskulut!B5*B5</f>
        <v>#DIV/0!</v>
      </c>
      <c r="C19" s="306" t="e">
        <f>Yleiskulut!C14/Yleiskulut!C5*C5</f>
        <v>#DIV/0!</v>
      </c>
      <c r="D19" s="312" t="e">
        <f>Yleiskulut!D14/Yleiskulut!D5*D5</f>
        <v>#DIV/0!</v>
      </c>
      <c r="E19" s="307" t="e">
        <f>Yleiskulut!B14/Yleiskulut!B5*E5</f>
        <v>#DIV/0!</v>
      </c>
      <c r="F19" s="306" t="e">
        <f>Yleiskulut!C14/Yleiskulut!C5*F5</f>
        <v>#DIV/0!</v>
      </c>
      <c r="G19" s="312" t="e">
        <f>Yleiskulut!D14/Yleiskulut!D5*G5</f>
        <v>#DIV/0!</v>
      </c>
      <c r="H19" s="309" t="e">
        <f>Yleiskulut!B14/Yleiskulut!B5*H5</f>
        <v>#DIV/0!</v>
      </c>
      <c r="I19" s="306" t="e">
        <f>Yleiskulut!C14/Yleiskulut!C5*I5</f>
        <v>#DIV/0!</v>
      </c>
      <c r="J19" s="306" t="e">
        <f>Yleiskulut!D14/Yleiskulut!D5*J5</f>
        <v>#DIV/0!</v>
      </c>
      <c r="K19" s="180" t="e">
        <f>B19+E19+H19</f>
        <v>#DIV/0!</v>
      </c>
      <c r="L19" s="64" t="e">
        <f>C19+F19+I19</f>
        <v>#DIV/0!</v>
      </c>
      <c r="M19" s="181" t="e">
        <f>D19+G19+J19</f>
        <v>#DIV/0!</v>
      </c>
    </row>
    <row r="20" spans="1:13" ht="19.899999999999999" customHeight="1" x14ac:dyDescent="0.25">
      <c r="A20" s="86" t="s">
        <v>29</v>
      </c>
      <c r="B20" s="108" t="e">
        <f>SUM(B13:B19)</f>
        <v>#DIV/0!</v>
      </c>
      <c r="C20" s="108" t="e">
        <f t="shared" ref="C20:J20" si="4">SUM(C13:C19)</f>
        <v>#DIV/0!</v>
      </c>
      <c r="D20" s="301" t="e">
        <f t="shared" si="4"/>
        <v>#DIV/0!</v>
      </c>
      <c r="E20" s="108" t="e">
        <f t="shared" si="4"/>
        <v>#DIV/0!</v>
      </c>
      <c r="F20" s="108" t="e">
        <f t="shared" si="4"/>
        <v>#DIV/0!</v>
      </c>
      <c r="G20" s="301" t="e">
        <f t="shared" si="4"/>
        <v>#DIV/0!</v>
      </c>
      <c r="H20" s="206" t="e">
        <f t="shared" si="4"/>
        <v>#DIV/0!</v>
      </c>
      <c r="I20" s="108" t="e">
        <f t="shared" si="4"/>
        <v>#DIV/0!</v>
      </c>
      <c r="J20" s="249" t="e">
        <f t="shared" si="4"/>
        <v>#DIV/0!</v>
      </c>
      <c r="K20" s="324" t="e">
        <f>SUM(K13:K19)</f>
        <v>#DIV/0!</v>
      </c>
      <c r="L20" s="324" t="e">
        <f>SUM(L13:L19)</f>
        <v>#DIV/0!</v>
      </c>
      <c r="M20" s="324" t="e">
        <f>SUM(M13:M19)</f>
        <v>#DIV/0!</v>
      </c>
    </row>
    <row r="21" spans="1:13" ht="15.75" x14ac:dyDescent="0.25">
      <c r="A21" s="82" t="s">
        <v>36</v>
      </c>
      <c r="B21" s="175"/>
      <c r="C21" s="155"/>
      <c r="D21" s="176"/>
      <c r="E21" s="175"/>
      <c r="F21" s="155"/>
      <c r="G21" s="176"/>
      <c r="H21" s="346"/>
      <c r="I21" s="155"/>
      <c r="J21" s="176"/>
      <c r="K21" s="325"/>
      <c r="L21" s="155"/>
      <c r="M21" s="176"/>
    </row>
    <row r="22" spans="1:13" ht="13.9" customHeight="1" x14ac:dyDescent="0.2">
      <c r="A22" s="85" t="s">
        <v>291</v>
      </c>
      <c r="B22" s="120"/>
      <c r="C22" s="121"/>
      <c r="D22" s="174"/>
      <c r="E22" s="120"/>
      <c r="F22" s="121"/>
      <c r="G22" s="174"/>
      <c r="H22" s="345"/>
      <c r="I22" s="121"/>
      <c r="J22" s="174"/>
      <c r="K22" s="180">
        <f t="shared" ref="K22:M59" si="5">B22+E22+H22</f>
        <v>0</v>
      </c>
      <c r="L22" s="64">
        <f t="shared" si="5"/>
        <v>0</v>
      </c>
      <c r="M22" s="181">
        <f t="shared" si="5"/>
        <v>0</v>
      </c>
    </row>
    <row r="23" spans="1:13" ht="13.9" customHeight="1" x14ac:dyDescent="0.2">
      <c r="A23" s="85" t="s">
        <v>290</v>
      </c>
      <c r="B23" s="120"/>
      <c r="C23" s="121"/>
      <c r="D23" s="174"/>
      <c r="E23" s="120"/>
      <c r="F23" s="121"/>
      <c r="G23" s="174"/>
      <c r="H23" s="345"/>
      <c r="I23" s="121"/>
      <c r="J23" s="174"/>
      <c r="K23" s="180">
        <f t="shared" si="5"/>
        <v>0</v>
      </c>
      <c r="L23" s="64">
        <f t="shared" si="5"/>
        <v>0</v>
      </c>
      <c r="M23" s="181">
        <f t="shared" si="5"/>
        <v>0</v>
      </c>
    </row>
    <row r="24" spans="1:13" ht="13.9" customHeight="1" x14ac:dyDescent="0.2">
      <c r="A24" s="85" t="s">
        <v>289</v>
      </c>
      <c r="B24" s="120"/>
      <c r="C24" s="121"/>
      <c r="D24" s="174"/>
      <c r="E24" s="120"/>
      <c r="F24" s="121"/>
      <c r="G24" s="174"/>
      <c r="H24" s="345"/>
      <c r="I24" s="121"/>
      <c r="J24" s="174"/>
      <c r="K24" s="180">
        <f t="shared" si="5"/>
        <v>0</v>
      </c>
      <c r="L24" s="64">
        <f t="shared" si="5"/>
        <v>0</v>
      </c>
      <c r="M24" s="181">
        <f t="shared" si="5"/>
        <v>0</v>
      </c>
    </row>
    <row r="25" spans="1:13" ht="13.9" customHeight="1" x14ac:dyDescent="0.2">
      <c r="A25" s="85" t="s">
        <v>318</v>
      </c>
      <c r="B25" s="120"/>
      <c r="C25" s="345"/>
      <c r="D25" s="360"/>
      <c r="E25" s="120"/>
      <c r="F25" s="345"/>
      <c r="G25" s="360"/>
      <c r="H25" s="345"/>
      <c r="I25" s="345"/>
      <c r="J25" s="361"/>
      <c r="K25" s="180">
        <f t="shared" si="5"/>
        <v>0</v>
      </c>
      <c r="L25" s="64">
        <f t="shared" si="5"/>
        <v>0</v>
      </c>
      <c r="M25" s="181">
        <f t="shared" si="5"/>
        <v>0</v>
      </c>
    </row>
    <row r="26" spans="1:13" ht="13.9" customHeight="1" x14ac:dyDescent="0.2">
      <c r="A26" s="85" t="s">
        <v>319</v>
      </c>
      <c r="B26" s="120"/>
      <c r="C26" s="345"/>
      <c r="D26" s="360"/>
      <c r="E26" s="120"/>
      <c r="F26" s="345"/>
      <c r="G26" s="360"/>
      <c r="H26" s="345"/>
      <c r="I26" s="345"/>
      <c r="J26" s="361"/>
      <c r="K26" s="180">
        <f t="shared" si="5"/>
        <v>0</v>
      </c>
      <c r="L26" s="64">
        <f t="shared" si="5"/>
        <v>0</v>
      </c>
      <c r="M26" s="181">
        <f t="shared" si="5"/>
        <v>0</v>
      </c>
    </row>
    <row r="27" spans="1:13" ht="13.9" customHeight="1" x14ac:dyDescent="0.2">
      <c r="A27" s="85" t="s">
        <v>343</v>
      </c>
      <c r="B27" s="120"/>
      <c r="C27" s="345"/>
      <c r="D27" s="360"/>
      <c r="E27" s="120"/>
      <c r="F27" s="345"/>
      <c r="G27" s="360"/>
      <c r="H27" s="345"/>
      <c r="I27" s="345"/>
      <c r="J27" s="361"/>
      <c r="K27" s="180">
        <f t="shared" si="5"/>
        <v>0</v>
      </c>
      <c r="L27" s="64">
        <f t="shared" si="5"/>
        <v>0</v>
      </c>
      <c r="M27" s="181">
        <f t="shared" si="5"/>
        <v>0</v>
      </c>
    </row>
    <row r="28" spans="1:13" ht="13.9" customHeight="1" x14ac:dyDescent="0.2">
      <c r="A28" s="85" t="s">
        <v>320</v>
      </c>
      <c r="B28" s="120"/>
      <c r="C28" s="345"/>
      <c r="D28" s="360"/>
      <c r="E28" s="120"/>
      <c r="F28" s="345"/>
      <c r="G28" s="360"/>
      <c r="H28" s="345"/>
      <c r="I28" s="345"/>
      <c r="J28" s="361"/>
      <c r="K28" s="180">
        <f t="shared" si="5"/>
        <v>0</v>
      </c>
      <c r="L28" s="64">
        <f t="shared" si="5"/>
        <v>0</v>
      </c>
      <c r="M28" s="181">
        <f t="shared" si="5"/>
        <v>0</v>
      </c>
    </row>
    <row r="29" spans="1:13" ht="13.9" customHeight="1" x14ac:dyDescent="0.2">
      <c r="A29" s="253" t="s">
        <v>191</v>
      </c>
      <c r="B29" s="180" t="e">
        <f>Yleiskulut!B18/Yleiskulut!B5*'RAY avustamat toiminnot'!B5</f>
        <v>#DIV/0!</v>
      </c>
      <c r="C29" s="180" t="e">
        <f>Yleiskulut!C18/Yleiskulut!C5*'RAY avustamat toiminnot'!C5</f>
        <v>#DIV/0!</v>
      </c>
      <c r="D29" s="349" t="e">
        <f>Yleiskulut!D18/Yleiskulut!D5*'RAY avustamat toiminnot'!D5</f>
        <v>#DIV/0!</v>
      </c>
      <c r="E29" s="180" t="e">
        <f>Yleiskulut!B18/Yleiskulut!B5*'RAY avustamat toiminnot'!E5</f>
        <v>#DIV/0!</v>
      </c>
      <c r="F29" s="180" t="e">
        <f>Yleiskulut!C18/Yleiskulut!C5*'RAY avustamat toiminnot'!F5</f>
        <v>#DIV/0!</v>
      </c>
      <c r="G29" s="349" t="e">
        <f>Yleiskulut!D18/Yleiskulut!D5*'RAY avustamat toiminnot'!G5</f>
        <v>#DIV/0!</v>
      </c>
      <c r="H29" s="313" t="e">
        <f>Yleiskulut!B18/Yleiskulut!B5*'RAY avustamat toiminnot'!H5</f>
        <v>#DIV/0!</v>
      </c>
      <c r="I29" s="180" t="e">
        <f>Yleiskulut!C18/Yleiskulut!C5*'RAY avustamat toiminnot'!I5</f>
        <v>#DIV/0!</v>
      </c>
      <c r="J29" s="180" t="e">
        <f>Yleiskulut!D18/Yleiskulut!D5*'RAY avustamat toiminnot'!J5</f>
        <v>#DIV/0!</v>
      </c>
      <c r="K29" s="180" t="e">
        <f>B29+E29+H29</f>
        <v>#DIV/0!</v>
      </c>
      <c r="L29" s="64" t="e">
        <f>C29+F29+I29</f>
        <v>#DIV/0!</v>
      </c>
      <c r="M29" s="181" t="e">
        <f>D29+G29+J29</f>
        <v>#DIV/0!</v>
      </c>
    </row>
    <row r="30" spans="1:13" ht="18" customHeight="1" x14ac:dyDescent="0.2">
      <c r="A30" s="200" t="s">
        <v>179</v>
      </c>
      <c r="B30" s="234" t="e">
        <f>SUM(B22:B29)</f>
        <v>#DIV/0!</v>
      </c>
      <c r="C30" s="227" t="e">
        <f t="shared" ref="C30:J30" si="6">SUM(C22:C29)</f>
        <v>#DIV/0!</v>
      </c>
      <c r="D30" s="247" t="e">
        <f t="shared" si="6"/>
        <v>#DIV/0!</v>
      </c>
      <c r="E30" s="234" t="e">
        <f t="shared" si="6"/>
        <v>#DIV/0!</v>
      </c>
      <c r="F30" s="227" t="e">
        <f t="shared" si="6"/>
        <v>#DIV/0!</v>
      </c>
      <c r="G30" s="247" t="e">
        <f t="shared" si="6"/>
        <v>#DIV/0!</v>
      </c>
      <c r="H30" s="252" t="e">
        <f t="shared" si="6"/>
        <v>#DIV/0!</v>
      </c>
      <c r="I30" s="227" t="e">
        <f t="shared" si="6"/>
        <v>#DIV/0!</v>
      </c>
      <c r="J30" s="227" t="e">
        <f t="shared" si="6"/>
        <v>#DIV/0!</v>
      </c>
      <c r="K30" s="326" t="e">
        <f>SUM(K22:K29)</f>
        <v>#DIV/0!</v>
      </c>
      <c r="L30" s="326" t="e">
        <f>SUM(L22:L29)</f>
        <v>#DIV/0!</v>
      </c>
      <c r="M30" s="326" t="e">
        <f>SUM(M22:M29)</f>
        <v>#DIV/0!</v>
      </c>
    </row>
    <row r="31" spans="1:13" ht="13.9" customHeight="1" x14ac:dyDescent="0.2">
      <c r="A31" s="85" t="s">
        <v>294</v>
      </c>
      <c r="B31" s="120"/>
      <c r="C31" s="121"/>
      <c r="D31" s="174"/>
      <c r="E31" s="120"/>
      <c r="F31" s="121"/>
      <c r="G31" s="174"/>
      <c r="H31" s="345"/>
      <c r="I31" s="121"/>
      <c r="J31" s="174"/>
      <c r="K31" s="367">
        <f>B31+E31+H31</f>
        <v>0</v>
      </c>
      <c r="L31" s="64">
        <f t="shared" ref="L31:M32" si="7">C31+F31+I31</f>
        <v>0</v>
      </c>
      <c r="M31" s="313">
        <f t="shared" si="7"/>
        <v>0</v>
      </c>
    </row>
    <row r="32" spans="1:13" ht="13.9" customHeight="1" x14ac:dyDescent="0.2">
      <c r="A32" s="85" t="s">
        <v>306</v>
      </c>
      <c r="B32" s="120"/>
      <c r="C32" s="121"/>
      <c r="D32" s="174"/>
      <c r="E32" s="120"/>
      <c r="F32" s="121"/>
      <c r="G32" s="174"/>
      <c r="H32" s="345"/>
      <c r="I32" s="121"/>
      <c r="J32" s="174"/>
      <c r="K32" s="367">
        <f>B32+E32+H32</f>
        <v>0</v>
      </c>
      <c r="L32" s="64">
        <f t="shared" si="7"/>
        <v>0</v>
      </c>
      <c r="M32" s="313">
        <f t="shared" si="7"/>
        <v>0</v>
      </c>
    </row>
    <row r="33" spans="1:13" ht="18" customHeight="1" x14ac:dyDescent="0.2">
      <c r="A33" s="200" t="s">
        <v>287</v>
      </c>
      <c r="B33" s="362">
        <f>B31+B32</f>
        <v>0</v>
      </c>
      <c r="C33" s="227">
        <f t="shared" ref="C33:J33" si="8">C31+C32</f>
        <v>0</v>
      </c>
      <c r="D33" s="363">
        <f t="shared" si="8"/>
        <v>0</v>
      </c>
      <c r="E33" s="362">
        <f t="shared" si="8"/>
        <v>0</v>
      </c>
      <c r="F33" s="362">
        <f t="shared" si="8"/>
        <v>0</v>
      </c>
      <c r="G33" s="362">
        <f t="shared" si="8"/>
        <v>0</v>
      </c>
      <c r="H33" s="362">
        <f t="shared" si="8"/>
        <v>0</v>
      </c>
      <c r="I33" s="362">
        <f t="shared" si="8"/>
        <v>0</v>
      </c>
      <c r="J33" s="362">
        <f t="shared" si="8"/>
        <v>0</v>
      </c>
      <c r="K33" s="364">
        <f>B33+E33+H33</f>
        <v>0</v>
      </c>
      <c r="L33" s="326">
        <f t="shared" ref="L33:M33" si="9">C33+F33+I33</f>
        <v>0</v>
      </c>
      <c r="M33" s="326">
        <f t="shared" si="9"/>
        <v>0</v>
      </c>
    </row>
    <row r="34" spans="1:13" ht="13.9" customHeight="1" x14ac:dyDescent="0.2">
      <c r="A34" s="113" t="str">
        <f>'Järjestön tulos yhteensä'!A23</f>
        <v>Poistot</v>
      </c>
      <c r="B34" s="379"/>
      <c r="C34" s="380"/>
      <c r="D34" s="381"/>
      <c r="E34" s="379"/>
      <c r="F34" s="380"/>
      <c r="G34" s="381"/>
      <c r="H34" s="382"/>
      <c r="I34" s="380"/>
      <c r="J34" s="381"/>
      <c r="K34" s="383">
        <f t="shared" si="5"/>
        <v>0</v>
      </c>
      <c r="L34" s="384">
        <f t="shared" si="5"/>
        <v>0</v>
      </c>
      <c r="M34" s="385">
        <f t="shared" si="5"/>
        <v>0</v>
      </c>
    </row>
    <row r="35" spans="1:13" ht="13.9" customHeight="1" x14ac:dyDescent="0.2">
      <c r="A35" s="253" t="str">
        <f>'PSR avustamat toiminnot'!A28</f>
        <v>Ositetut vyörytettävät poistot</v>
      </c>
      <c r="B35" s="383" t="e">
        <f>Yleiskulut!B19/Yleiskulut!B5*'RAY avustamat toiminnot'!B5</f>
        <v>#DIV/0!</v>
      </c>
      <c r="C35" s="384" t="e">
        <f>Yleiskulut!C19/Yleiskulut!C5*'RAY avustamat toiminnot'!C5</f>
        <v>#DIV/0!</v>
      </c>
      <c r="D35" s="385" t="e">
        <f>Yleiskulut!D19/Yleiskulut!D5*'RAY avustamat toiminnot'!D5</f>
        <v>#DIV/0!</v>
      </c>
      <c r="E35" s="383" t="e">
        <f>Yleiskulut!B19/Yleiskulut!B5*'RAY avustamat toiminnot'!E5</f>
        <v>#DIV/0!</v>
      </c>
      <c r="F35" s="384" t="e">
        <f>Yleiskulut!C19/Yleiskulut!C5*'RAY avustamat toiminnot'!F5</f>
        <v>#DIV/0!</v>
      </c>
      <c r="G35" s="385" t="e">
        <f>Yleiskulut!D19/Yleiskulut!D5*'RAY avustamat toiminnot'!G5</f>
        <v>#DIV/0!</v>
      </c>
      <c r="H35" s="387" t="e">
        <f>Yleiskulut!B19/Yleiskulut!B5*'RAY avustamat toiminnot'!H5</f>
        <v>#DIV/0!</v>
      </c>
      <c r="I35" s="384" t="e">
        <f>Yleiskulut!C19/Yleiskulut!C5*'RAY avustamat toiminnot'!I5</f>
        <v>#DIV/0!</v>
      </c>
      <c r="J35" s="384" t="e">
        <f>Yleiskulut!D19/Yleiskulut!D5*'RAY avustamat toiminnot'!J5</f>
        <v>#DIV/0!</v>
      </c>
      <c r="K35" s="383" t="e">
        <f>B35+E35+H35</f>
        <v>#DIV/0!</v>
      </c>
      <c r="L35" s="384" t="e">
        <f>C35+F35+I35</f>
        <v>#DIV/0!</v>
      </c>
      <c r="M35" s="385" t="e">
        <f>D35+G35+J35</f>
        <v>#DIV/0!</v>
      </c>
    </row>
    <row r="36" spans="1:13" ht="13.9" customHeight="1" x14ac:dyDescent="0.2">
      <c r="A36" s="85" t="s">
        <v>295</v>
      </c>
      <c r="B36" s="120"/>
      <c r="C36" s="121"/>
      <c r="D36" s="174"/>
      <c r="E36" s="120"/>
      <c r="F36" s="121"/>
      <c r="G36" s="366"/>
      <c r="H36" s="120"/>
      <c r="I36" s="121"/>
      <c r="J36" s="174"/>
      <c r="K36" s="367">
        <f>B36+E36+H36</f>
        <v>0</v>
      </c>
      <c r="L36" s="64">
        <f t="shared" ref="L36:M36" si="10">C36+F36+I36</f>
        <v>0</v>
      </c>
      <c r="M36" s="313">
        <f t="shared" si="10"/>
        <v>0</v>
      </c>
    </row>
    <row r="37" spans="1:13" ht="13.9" customHeight="1" x14ac:dyDescent="0.2">
      <c r="A37" s="85" t="s">
        <v>300</v>
      </c>
      <c r="B37" s="120"/>
      <c r="C37" s="121"/>
      <c r="D37" s="174"/>
      <c r="E37" s="120"/>
      <c r="F37" s="121"/>
      <c r="G37" s="366"/>
      <c r="H37" s="120"/>
      <c r="I37" s="121"/>
      <c r="J37" s="174"/>
      <c r="K37" s="367">
        <f t="shared" ref="K37:K56" si="11">B37+E37+H37</f>
        <v>0</v>
      </c>
      <c r="L37" s="64">
        <f t="shared" ref="L37:L56" si="12">C37+F37+I37</f>
        <v>0</v>
      </c>
      <c r="M37" s="313">
        <f t="shared" ref="M37:M56" si="13">D37+G37+J37</f>
        <v>0</v>
      </c>
    </row>
    <row r="38" spans="1:13" ht="13.9" customHeight="1" x14ac:dyDescent="0.2">
      <c r="A38" s="85" t="s">
        <v>301</v>
      </c>
      <c r="B38" s="120"/>
      <c r="C38" s="121"/>
      <c r="D38" s="174"/>
      <c r="E38" s="120"/>
      <c r="F38" s="121"/>
      <c r="G38" s="366"/>
      <c r="H38" s="120"/>
      <c r="I38" s="121"/>
      <c r="J38" s="174"/>
      <c r="K38" s="367">
        <f t="shared" si="11"/>
        <v>0</v>
      </c>
      <c r="L38" s="64">
        <f t="shared" si="12"/>
        <v>0</v>
      </c>
      <c r="M38" s="313">
        <f t="shared" si="13"/>
        <v>0</v>
      </c>
    </row>
    <row r="39" spans="1:13" ht="13.9" customHeight="1" x14ac:dyDescent="0.2">
      <c r="A39" s="85" t="s">
        <v>315</v>
      </c>
      <c r="B39" s="120"/>
      <c r="C39" s="121"/>
      <c r="D39" s="174"/>
      <c r="E39" s="120"/>
      <c r="F39" s="121"/>
      <c r="G39" s="366"/>
      <c r="H39" s="120"/>
      <c r="I39" s="121"/>
      <c r="J39" s="174"/>
      <c r="K39" s="367">
        <f t="shared" si="11"/>
        <v>0</v>
      </c>
      <c r="L39" s="64">
        <f t="shared" si="12"/>
        <v>0</v>
      </c>
      <c r="M39" s="313">
        <f t="shared" si="13"/>
        <v>0</v>
      </c>
    </row>
    <row r="40" spans="1:13" ht="13.9" customHeight="1" x14ac:dyDescent="0.2">
      <c r="A40" s="85" t="s">
        <v>302</v>
      </c>
      <c r="B40" s="120"/>
      <c r="C40" s="121"/>
      <c r="D40" s="174"/>
      <c r="E40" s="120"/>
      <c r="F40" s="121"/>
      <c r="G40" s="366"/>
      <c r="H40" s="120"/>
      <c r="I40" s="121"/>
      <c r="J40" s="174"/>
      <c r="K40" s="367">
        <f t="shared" si="11"/>
        <v>0</v>
      </c>
      <c r="L40" s="64">
        <f t="shared" si="12"/>
        <v>0</v>
      </c>
      <c r="M40" s="313">
        <f t="shared" si="13"/>
        <v>0</v>
      </c>
    </row>
    <row r="41" spans="1:13" ht="13.9" customHeight="1" x14ac:dyDescent="0.2">
      <c r="A41" s="85" t="s">
        <v>313</v>
      </c>
      <c r="B41" s="120"/>
      <c r="C41" s="121"/>
      <c r="D41" s="174"/>
      <c r="E41" s="120"/>
      <c r="F41" s="121"/>
      <c r="G41" s="366"/>
      <c r="H41" s="120"/>
      <c r="I41" s="121"/>
      <c r="J41" s="174"/>
      <c r="K41" s="367">
        <f t="shared" si="11"/>
        <v>0</v>
      </c>
      <c r="L41" s="64">
        <f t="shared" si="12"/>
        <v>0</v>
      </c>
      <c r="M41" s="313">
        <f t="shared" si="13"/>
        <v>0</v>
      </c>
    </row>
    <row r="42" spans="1:13" ht="13.9" customHeight="1" x14ac:dyDescent="0.2">
      <c r="A42" s="85" t="s">
        <v>303</v>
      </c>
      <c r="B42" s="120"/>
      <c r="C42" s="121"/>
      <c r="D42" s="174"/>
      <c r="E42" s="120"/>
      <c r="F42" s="121"/>
      <c r="G42" s="366"/>
      <c r="H42" s="120"/>
      <c r="I42" s="121"/>
      <c r="J42" s="174"/>
      <c r="K42" s="367">
        <f t="shared" si="11"/>
        <v>0</v>
      </c>
      <c r="L42" s="64">
        <f t="shared" si="12"/>
        <v>0</v>
      </c>
      <c r="M42" s="313">
        <f t="shared" si="13"/>
        <v>0</v>
      </c>
    </row>
    <row r="43" spans="1:13" ht="13.9" customHeight="1" x14ac:dyDescent="0.2">
      <c r="A43" s="85" t="s">
        <v>298</v>
      </c>
      <c r="B43" s="120"/>
      <c r="C43" s="121"/>
      <c r="D43" s="174"/>
      <c r="E43" s="120"/>
      <c r="F43" s="121"/>
      <c r="G43" s="366"/>
      <c r="H43" s="120"/>
      <c r="I43" s="121"/>
      <c r="J43" s="174"/>
      <c r="K43" s="367">
        <f t="shared" si="11"/>
        <v>0</v>
      </c>
      <c r="L43" s="64">
        <f t="shared" si="12"/>
        <v>0</v>
      </c>
      <c r="M43" s="313">
        <f t="shared" si="13"/>
        <v>0</v>
      </c>
    </row>
    <row r="44" spans="1:13" ht="13.9" customHeight="1" x14ac:dyDescent="0.2">
      <c r="A44" s="85" t="s">
        <v>299</v>
      </c>
      <c r="B44" s="120"/>
      <c r="C44" s="121"/>
      <c r="D44" s="174"/>
      <c r="E44" s="120"/>
      <c r="F44" s="121"/>
      <c r="G44" s="366"/>
      <c r="H44" s="120"/>
      <c r="I44" s="121"/>
      <c r="J44" s="174"/>
      <c r="K44" s="367">
        <f t="shared" si="11"/>
        <v>0</v>
      </c>
      <c r="L44" s="64">
        <f t="shared" si="12"/>
        <v>0</v>
      </c>
      <c r="M44" s="313">
        <f t="shared" si="13"/>
        <v>0</v>
      </c>
    </row>
    <row r="45" spans="1:13" ht="13.9" customHeight="1" x14ac:dyDescent="0.2">
      <c r="A45" s="85" t="s">
        <v>304</v>
      </c>
      <c r="B45" s="365"/>
      <c r="C45" s="121"/>
      <c r="D45" s="361"/>
      <c r="E45" s="365"/>
      <c r="F45" s="121"/>
      <c r="G45" s="361"/>
      <c r="H45" s="120"/>
      <c r="I45" s="121"/>
      <c r="J45" s="361"/>
      <c r="K45" s="367">
        <f t="shared" si="11"/>
        <v>0</v>
      </c>
      <c r="L45" s="64">
        <f t="shared" si="12"/>
        <v>0</v>
      </c>
      <c r="M45" s="313">
        <f t="shared" si="13"/>
        <v>0</v>
      </c>
    </row>
    <row r="46" spans="1:13" ht="13.9" customHeight="1" x14ac:dyDescent="0.2">
      <c r="A46" s="85" t="s">
        <v>292</v>
      </c>
      <c r="B46" s="365"/>
      <c r="C46" s="121"/>
      <c r="D46" s="361"/>
      <c r="E46" s="365"/>
      <c r="F46" s="121"/>
      <c r="G46" s="361"/>
      <c r="H46" s="120"/>
      <c r="I46" s="121"/>
      <c r="J46" s="361"/>
      <c r="K46" s="367">
        <f t="shared" si="11"/>
        <v>0</v>
      </c>
      <c r="L46" s="64">
        <f t="shared" si="12"/>
        <v>0</v>
      </c>
      <c r="M46" s="313">
        <f t="shared" si="13"/>
        <v>0</v>
      </c>
    </row>
    <row r="47" spans="1:13" ht="13.9" customHeight="1" x14ac:dyDescent="0.2">
      <c r="A47" s="85" t="s">
        <v>309</v>
      </c>
      <c r="B47" s="365"/>
      <c r="C47" s="121"/>
      <c r="D47" s="361"/>
      <c r="E47" s="365"/>
      <c r="F47" s="121"/>
      <c r="G47" s="361"/>
      <c r="H47" s="120"/>
      <c r="I47" s="121"/>
      <c r="J47" s="361"/>
      <c r="K47" s="367">
        <f t="shared" si="11"/>
        <v>0</v>
      </c>
      <c r="L47" s="64">
        <f t="shared" si="12"/>
        <v>0</v>
      </c>
      <c r="M47" s="313">
        <f t="shared" si="13"/>
        <v>0</v>
      </c>
    </row>
    <row r="48" spans="1:13" ht="13.9" customHeight="1" x14ac:dyDescent="0.2">
      <c r="A48" s="85" t="s">
        <v>297</v>
      </c>
      <c r="B48" s="365"/>
      <c r="C48" s="121"/>
      <c r="D48" s="361"/>
      <c r="E48" s="365"/>
      <c r="F48" s="121"/>
      <c r="G48" s="361"/>
      <c r="H48" s="120"/>
      <c r="I48" s="121"/>
      <c r="J48" s="361"/>
      <c r="K48" s="367">
        <f t="shared" si="11"/>
        <v>0</v>
      </c>
      <c r="L48" s="64">
        <f t="shared" si="12"/>
        <v>0</v>
      </c>
      <c r="M48" s="313">
        <f t="shared" si="13"/>
        <v>0</v>
      </c>
    </row>
    <row r="49" spans="1:13" ht="13.9" customHeight="1" x14ac:dyDescent="0.2">
      <c r="A49" s="85" t="s">
        <v>311</v>
      </c>
      <c r="B49" s="365"/>
      <c r="C49" s="121"/>
      <c r="D49" s="361"/>
      <c r="E49" s="365"/>
      <c r="F49" s="121"/>
      <c r="G49" s="361"/>
      <c r="H49" s="120"/>
      <c r="I49" s="121"/>
      <c r="J49" s="361"/>
      <c r="K49" s="367">
        <f t="shared" si="11"/>
        <v>0</v>
      </c>
      <c r="L49" s="64">
        <f t="shared" si="12"/>
        <v>0</v>
      </c>
      <c r="M49" s="313">
        <f t="shared" si="13"/>
        <v>0</v>
      </c>
    </row>
    <row r="50" spans="1:13" ht="13.9" customHeight="1" x14ac:dyDescent="0.2">
      <c r="A50" s="85" t="s">
        <v>296</v>
      </c>
      <c r="B50" s="365"/>
      <c r="C50" s="121"/>
      <c r="D50" s="361"/>
      <c r="E50" s="365"/>
      <c r="F50" s="121"/>
      <c r="G50" s="361"/>
      <c r="H50" s="120"/>
      <c r="I50" s="121"/>
      <c r="J50" s="361"/>
      <c r="K50" s="367">
        <f t="shared" si="11"/>
        <v>0</v>
      </c>
      <c r="L50" s="64">
        <f t="shared" si="12"/>
        <v>0</v>
      </c>
      <c r="M50" s="313">
        <f t="shared" si="13"/>
        <v>0</v>
      </c>
    </row>
    <row r="51" spans="1:13" ht="13.9" customHeight="1" x14ac:dyDescent="0.2">
      <c r="A51" s="85" t="s">
        <v>293</v>
      </c>
      <c r="B51" s="365"/>
      <c r="C51" s="121"/>
      <c r="D51" s="361"/>
      <c r="E51" s="365"/>
      <c r="F51" s="121"/>
      <c r="G51" s="361"/>
      <c r="H51" s="120"/>
      <c r="I51" s="121"/>
      <c r="J51" s="361"/>
      <c r="K51" s="367">
        <f t="shared" si="11"/>
        <v>0</v>
      </c>
      <c r="L51" s="64">
        <f t="shared" si="12"/>
        <v>0</v>
      </c>
      <c r="M51" s="313">
        <f t="shared" si="13"/>
        <v>0</v>
      </c>
    </row>
    <row r="52" spans="1:13" ht="13.9" customHeight="1" x14ac:dyDescent="0.2">
      <c r="A52" s="85" t="s">
        <v>312</v>
      </c>
      <c r="B52" s="365"/>
      <c r="C52" s="121"/>
      <c r="D52" s="361"/>
      <c r="E52" s="365"/>
      <c r="F52" s="121"/>
      <c r="G52" s="361"/>
      <c r="H52" s="120"/>
      <c r="I52" s="121"/>
      <c r="J52" s="361"/>
      <c r="K52" s="367">
        <f t="shared" si="11"/>
        <v>0</v>
      </c>
      <c r="L52" s="64">
        <f t="shared" si="12"/>
        <v>0</v>
      </c>
      <c r="M52" s="313">
        <f t="shared" si="13"/>
        <v>0</v>
      </c>
    </row>
    <row r="53" spans="1:13" ht="13.9" customHeight="1" x14ac:dyDescent="0.2">
      <c r="A53" s="85" t="s">
        <v>307</v>
      </c>
      <c r="B53" s="365"/>
      <c r="C53" s="121"/>
      <c r="D53" s="361"/>
      <c r="E53" s="365"/>
      <c r="F53" s="121"/>
      <c r="G53" s="361"/>
      <c r="H53" s="120"/>
      <c r="I53" s="121"/>
      <c r="J53" s="361"/>
      <c r="K53" s="367">
        <f t="shared" si="11"/>
        <v>0</v>
      </c>
      <c r="L53" s="64">
        <f t="shared" si="12"/>
        <v>0</v>
      </c>
      <c r="M53" s="313">
        <f t="shared" si="13"/>
        <v>0</v>
      </c>
    </row>
    <row r="54" spans="1:13" ht="13.9" customHeight="1" x14ac:dyDescent="0.2">
      <c r="A54" s="85" t="s">
        <v>310</v>
      </c>
      <c r="B54" s="365"/>
      <c r="C54" s="121"/>
      <c r="D54" s="361"/>
      <c r="E54" s="365"/>
      <c r="F54" s="121"/>
      <c r="G54" s="361"/>
      <c r="H54" s="120"/>
      <c r="I54" s="121"/>
      <c r="J54" s="361"/>
      <c r="K54" s="367">
        <f t="shared" si="11"/>
        <v>0</v>
      </c>
      <c r="L54" s="64">
        <f t="shared" si="12"/>
        <v>0</v>
      </c>
      <c r="M54" s="313">
        <f t="shared" si="13"/>
        <v>0</v>
      </c>
    </row>
    <row r="55" spans="1:13" ht="13.9" customHeight="1" x14ac:dyDescent="0.2">
      <c r="A55" s="113" t="s">
        <v>314</v>
      </c>
      <c r="B55" s="379"/>
      <c r="C55" s="380"/>
      <c r="D55" s="381"/>
      <c r="E55" s="379"/>
      <c r="F55" s="380"/>
      <c r="G55" s="381"/>
      <c r="H55" s="382"/>
      <c r="I55" s="380"/>
      <c r="J55" s="381"/>
      <c r="K55" s="386">
        <f t="shared" si="11"/>
        <v>0</v>
      </c>
      <c r="L55" s="384">
        <f t="shared" si="12"/>
        <v>0</v>
      </c>
      <c r="M55" s="387">
        <f t="shared" si="13"/>
        <v>0</v>
      </c>
    </row>
    <row r="56" spans="1:13" ht="13.9" customHeight="1" x14ac:dyDescent="0.2">
      <c r="A56" s="113" t="s">
        <v>308</v>
      </c>
      <c r="B56" s="379"/>
      <c r="C56" s="380"/>
      <c r="D56" s="381"/>
      <c r="E56" s="379"/>
      <c r="F56" s="380"/>
      <c r="G56" s="381"/>
      <c r="H56" s="382"/>
      <c r="I56" s="380"/>
      <c r="J56" s="381"/>
      <c r="K56" s="386">
        <f t="shared" si="11"/>
        <v>0</v>
      </c>
      <c r="L56" s="384">
        <f t="shared" si="12"/>
        <v>0</v>
      </c>
      <c r="M56" s="387">
        <f t="shared" si="13"/>
        <v>0</v>
      </c>
    </row>
    <row r="57" spans="1:13" ht="18" customHeight="1" x14ac:dyDescent="0.2">
      <c r="A57" s="200" t="s">
        <v>206</v>
      </c>
      <c r="B57" s="362">
        <f>SUM(B36:B56)</f>
        <v>0</v>
      </c>
      <c r="C57" s="362">
        <f t="shared" ref="C57:M57" si="14">SUM(C36:C56)</f>
        <v>0</v>
      </c>
      <c r="D57" s="362">
        <f t="shared" si="14"/>
        <v>0</v>
      </c>
      <c r="E57" s="362">
        <f t="shared" si="14"/>
        <v>0</v>
      </c>
      <c r="F57" s="362">
        <f t="shared" si="14"/>
        <v>0</v>
      </c>
      <c r="G57" s="362">
        <f t="shared" si="14"/>
        <v>0</v>
      </c>
      <c r="H57" s="362">
        <f t="shared" si="14"/>
        <v>0</v>
      </c>
      <c r="I57" s="362">
        <f t="shared" si="14"/>
        <v>0</v>
      </c>
      <c r="J57" s="362">
        <f t="shared" si="14"/>
        <v>0</v>
      </c>
      <c r="K57" s="362">
        <f t="shared" si="14"/>
        <v>0</v>
      </c>
      <c r="L57" s="362">
        <f t="shared" si="14"/>
        <v>0</v>
      </c>
      <c r="M57" s="362">
        <f t="shared" si="14"/>
        <v>0</v>
      </c>
    </row>
    <row r="58" spans="1:13" ht="13.9" customHeight="1" x14ac:dyDescent="0.2">
      <c r="A58" s="253" t="str">
        <f>'PSR avustamat toiminnot'!A30</f>
        <v>Ositetut vyörytettävät muut kulut</v>
      </c>
      <c r="B58" s="180" t="e">
        <f>(Yleiskulut!B31-Yleiskulut!B36)/Yleiskulut!B5*'RAY avustamat toiminnot'!B5</f>
        <v>#DIV/0!</v>
      </c>
      <c r="C58" s="64" t="e">
        <f>(Yleiskulut!C31-Yleiskulut!C36)/Yleiskulut!C5*'RAY avustamat toiminnot'!C5</f>
        <v>#DIV/0!</v>
      </c>
      <c r="D58" s="181" t="e">
        <f>(Yleiskulut!D31-Yleiskulut!D36)/Yleiskulut!D5*'RAY avustamat toiminnot'!D5</f>
        <v>#DIV/0!</v>
      </c>
      <c r="E58" s="180" t="e">
        <f>(Yleiskulut!B31-Yleiskulut!B36)/Yleiskulut!B5*'RAY avustamat toiminnot'!E5</f>
        <v>#DIV/0!</v>
      </c>
      <c r="F58" s="64" t="e">
        <f>(Yleiskulut!C31-Yleiskulut!C36)/Yleiskulut!C5*'RAY avustamat toiminnot'!F5</f>
        <v>#DIV/0!</v>
      </c>
      <c r="G58" s="181" t="e">
        <f>(Yleiskulut!D31-Yleiskulut!D36)/Yleiskulut!D5*'RAY avustamat toiminnot'!G5</f>
        <v>#DIV/0!</v>
      </c>
      <c r="H58" s="313" t="e">
        <f>(Yleiskulut!B31-Yleiskulut!B36)/Yleiskulut!B5*'RAY avustamat toiminnot'!H5</f>
        <v>#DIV/0!</v>
      </c>
      <c r="I58" s="64" t="e">
        <f>(Yleiskulut!C31-Yleiskulut!C36)/Yleiskulut!C5*'RAY avustamat toiminnot'!I5</f>
        <v>#DIV/0!</v>
      </c>
      <c r="J58" s="64" t="e">
        <f>(Yleiskulut!D31-Yleiskulut!D36)/Yleiskulut!D5*'RAY avustamat toiminnot'!J5</f>
        <v>#DIV/0!</v>
      </c>
      <c r="K58" s="180" t="e">
        <f>B58+E58+H58</f>
        <v>#DIV/0!</v>
      </c>
      <c r="L58" s="64" t="e">
        <f>C58+F58+I58</f>
        <v>#DIV/0!</v>
      </c>
      <c r="M58" s="181" t="e">
        <f>D58+G58+J58</f>
        <v>#DIV/0!</v>
      </c>
    </row>
    <row r="59" spans="1:13" ht="13.9" customHeight="1" x14ac:dyDescent="0.2">
      <c r="A59" s="113" t="s">
        <v>305</v>
      </c>
      <c r="B59" s="379"/>
      <c r="C59" s="380"/>
      <c r="D59" s="381"/>
      <c r="E59" s="379"/>
      <c r="F59" s="380"/>
      <c r="G59" s="381"/>
      <c r="H59" s="382"/>
      <c r="I59" s="380"/>
      <c r="J59" s="381"/>
      <c r="K59" s="383">
        <f t="shared" si="5"/>
        <v>0</v>
      </c>
      <c r="L59" s="384">
        <f t="shared" si="5"/>
        <v>0</v>
      </c>
      <c r="M59" s="385">
        <f t="shared" si="5"/>
        <v>0</v>
      </c>
    </row>
    <row r="60" spans="1:13" ht="13.9" customHeight="1" x14ac:dyDescent="0.2">
      <c r="A60" s="253" t="str">
        <f>'PSR avustamat toiminnot'!A32</f>
        <v>Ositetut vyörytettävät ei hyväksyttävät kulut</v>
      </c>
      <c r="B60" s="383" t="e">
        <f>Yleiskulut!B36/Yleiskulut!B5*'RAY avustamat toiminnot'!B5</f>
        <v>#DIV/0!</v>
      </c>
      <c r="C60" s="384" t="e">
        <f>Yleiskulut!C36/Yleiskulut!C5*'RAY avustamat toiminnot'!C5</f>
        <v>#DIV/0!</v>
      </c>
      <c r="D60" s="385" t="e">
        <f>Yleiskulut!D36/Yleiskulut!D5*'RAY avustamat toiminnot'!D5</f>
        <v>#DIV/0!</v>
      </c>
      <c r="E60" s="383" t="e">
        <f>Yleiskulut!B36/Yleiskulut!B5*'RAY avustamat toiminnot'!E5</f>
        <v>#DIV/0!</v>
      </c>
      <c r="F60" s="384" t="e">
        <f>Yleiskulut!C36/Yleiskulut!C5*'RAY avustamat toiminnot'!F5</f>
        <v>#DIV/0!</v>
      </c>
      <c r="G60" s="385" t="e">
        <f>Yleiskulut!D36/Yleiskulut!D5*'RAY avustamat toiminnot'!G5</f>
        <v>#DIV/0!</v>
      </c>
      <c r="H60" s="387" t="e">
        <f>Yleiskulut!B36/Yleiskulut!B5*'RAY avustamat toiminnot'!H5</f>
        <v>#DIV/0!</v>
      </c>
      <c r="I60" s="384" t="e">
        <f>Yleiskulut!C36/Yleiskulut!C5*'RAY avustamat toiminnot'!I5</f>
        <v>#DIV/0!</v>
      </c>
      <c r="J60" s="384" t="e">
        <f>Yleiskulut!D36/Yleiskulut!D5*'RAY avustamat toiminnot'!J5</f>
        <v>#DIV/0!</v>
      </c>
      <c r="K60" s="383" t="e">
        <f>B60+E60+H60</f>
        <v>#DIV/0!</v>
      </c>
      <c r="L60" s="384" t="e">
        <f>C60+F60+I60</f>
        <v>#DIV/0!</v>
      </c>
      <c r="M60" s="385" t="e">
        <f>D60+G60+J60</f>
        <v>#DIV/0!</v>
      </c>
    </row>
    <row r="61" spans="1:13" ht="19.899999999999999" customHeight="1" x14ac:dyDescent="0.25">
      <c r="A61" s="86" t="s">
        <v>54</v>
      </c>
      <c r="B61" s="249" t="e">
        <f>B30+B33+B34+B35+B57+B58+B59+B60</f>
        <v>#DIV/0!</v>
      </c>
      <c r="C61" s="51" t="e">
        <f t="shared" ref="C61:J61" si="15">C30+C33+C34+C35+C57+C58+C59+C60</f>
        <v>#DIV/0!</v>
      </c>
      <c r="D61" s="206" t="e">
        <f t="shared" si="15"/>
        <v>#DIV/0!</v>
      </c>
      <c r="E61" s="249" t="e">
        <f t="shared" si="15"/>
        <v>#DIV/0!</v>
      </c>
      <c r="F61" s="51" t="e">
        <f t="shared" si="15"/>
        <v>#DIV/0!</v>
      </c>
      <c r="G61" s="206" t="e">
        <f t="shared" si="15"/>
        <v>#DIV/0!</v>
      </c>
      <c r="H61" s="249" t="e">
        <f t="shared" si="15"/>
        <v>#DIV/0!</v>
      </c>
      <c r="I61" s="51" t="e">
        <f t="shared" si="15"/>
        <v>#DIV/0!</v>
      </c>
      <c r="J61" s="206" t="e">
        <f t="shared" si="15"/>
        <v>#DIV/0!</v>
      </c>
      <c r="K61" s="249" t="e">
        <f t="shared" ref="K61" si="16">K30+K33+K34+K35+K57+K58+K59+K60</f>
        <v>#DIV/0!</v>
      </c>
      <c r="L61" s="51" t="e">
        <f t="shared" ref="L61" si="17">L30+L33+L34+L35+L57+L58+L59+L60</f>
        <v>#DIV/0!</v>
      </c>
      <c r="M61" s="109" t="e">
        <f t="shared" ref="M61" si="18">M30+M33+M34+M35+M57+M58+M59+M60</f>
        <v>#DIV/0!</v>
      </c>
    </row>
    <row r="62" spans="1:13" ht="8.4499999999999993" customHeight="1" x14ac:dyDescent="0.25">
      <c r="A62" s="29"/>
      <c r="B62" s="100"/>
      <c r="C62" s="46"/>
      <c r="D62" s="101"/>
      <c r="E62" s="100"/>
      <c r="F62" s="46"/>
      <c r="G62" s="101"/>
      <c r="H62" s="46"/>
      <c r="I62" s="46"/>
      <c r="J62" s="101"/>
      <c r="K62" s="100"/>
      <c r="L62" s="46"/>
      <c r="M62" s="101"/>
    </row>
    <row r="63" spans="1:13" ht="19.899999999999999" customHeight="1" x14ac:dyDescent="0.25">
      <c r="A63" s="86" t="s">
        <v>37</v>
      </c>
      <c r="B63" s="98" t="e">
        <f t="shared" ref="B63:M63" si="19">B20-B61</f>
        <v>#DIV/0!</v>
      </c>
      <c r="C63" s="12" t="e">
        <f t="shared" si="19"/>
        <v>#DIV/0!</v>
      </c>
      <c r="D63" s="99" t="e">
        <f t="shared" si="19"/>
        <v>#DIV/0!</v>
      </c>
      <c r="E63" s="98" t="e">
        <f t="shared" si="19"/>
        <v>#DIV/0!</v>
      </c>
      <c r="F63" s="12" t="e">
        <f t="shared" si="19"/>
        <v>#DIV/0!</v>
      </c>
      <c r="G63" s="99" t="e">
        <f t="shared" si="19"/>
        <v>#DIV/0!</v>
      </c>
      <c r="H63" s="207" t="e">
        <f t="shared" si="19"/>
        <v>#DIV/0!</v>
      </c>
      <c r="I63" s="12" t="e">
        <f t="shared" si="19"/>
        <v>#DIV/0!</v>
      </c>
      <c r="J63" s="99" t="e">
        <f t="shared" si="19"/>
        <v>#DIV/0!</v>
      </c>
      <c r="K63" s="328" t="e">
        <f t="shared" si="19"/>
        <v>#DIV/0!</v>
      </c>
      <c r="L63" s="329" t="e">
        <f t="shared" si="19"/>
        <v>#DIV/0!</v>
      </c>
      <c r="M63" s="330" t="e">
        <f t="shared" si="19"/>
        <v>#DIV/0!</v>
      </c>
    </row>
    <row r="64" spans="1:13" ht="8.4499999999999993" customHeight="1" x14ac:dyDescent="0.25">
      <c r="A64" s="29"/>
      <c r="B64" s="100"/>
      <c r="C64" s="46"/>
      <c r="D64" s="101"/>
      <c r="E64" s="100"/>
      <c r="F64" s="46"/>
      <c r="G64" s="101"/>
      <c r="H64" s="46"/>
      <c r="I64" s="46"/>
      <c r="J64" s="101"/>
      <c r="K64" s="100"/>
      <c r="L64" s="46"/>
      <c r="M64" s="101"/>
    </row>
    <row r="65" spans="1:13" ht="20.100000000000001" customHeight="1" x14ac:dyDescent="0.3">
      <c r="A65" s="50" t="s">
        <v>47</v>
      </c>
      <c r="B65" s="96"/>
      <c r="C65" s="10"/>
      <c r="D65" s="97"/>
      <c r="E65" s="96"/>
      <c r="F65" s="10"/>
      <c r="G65" s="97"/>
      <c r="H65" s="204"/>
      <c r="I65" s="10"/>
      <c r="J65" s="97"/>
      <c r="K65" s="163"/>
      <c r="L65" s="10"/>
      <c r="M65" s="97"/>
    </row>
    <row r="66" spans="1:13" ht="13.9" customHeight="1" x14ac:dyDescent="0.2">
      <c r="A66" s="85" t="s">
        <v>48</v>
      </c>
      <c r="B66" s="120"/>
      <c r="C66" s="121"/>
      <c r="D66" s="174"/>
      <c r="E66" s="120"/>
      <c r="F66" s="121"/>
      <c r="G66" s="174"/>
      <c r="H66" s="345"/>
      <c r="I66" s="121"/>
      <c r="J66" s="174"/>
      <c r="K66" s="180">
        <f t="shared" ref="K66:M69" si="20">B66+E66+H66</f>
        <v>0</v>
      </c>
      <c r="L66" s="64">
        <f t="shared" si="20"/>
        <v>0</v>
      </c>
      <c r="M66" s="181">
        <f t="shared" si="20"/>
        <v>0</v>
      </c>
    </row>
    <row r="67" spans="1:13" ht="13.9" customHeight="1" x14ac:dyDescent="0.2">
      <c r="A67" s="85" t="s">
        <v>50</v>
      </c>
      <c r="B67" s="120"/>
      <c r="C67" s="121"/>
      <c r="D67" s="174"/>
      <c r="E67" s="120"/>
      <c r="F67" s="121"/>
      <c r="G67" s="174"/>
      <c r="H67" s="345"/>
      <c r="I67" s="121"/>
      <c r="J67" s="174"/>
      <c r="K67" s="180">
        <f t="shared" si="20"/>
        <v>0</v>
      </c>
      <c r="L67" s="64">
        <f t="shared" si="20"/>
        <v>0</v>
      </c>
      <c r="M67" s="181">
        <f t="shared" si="20"/>
        <v>0</v>
      </c>
    </row>
    <row r="68" spans="1:13" ht="13.9" customHeight="1" x14ac:dyDescent="0.2">
      <c r="A68" s="85" t="str">
        <f>'Järjestön tulos yhteensä'!A36</f>
        <v>Jäsenmaksutuotot</v>
      </c>
      <c r="B68" s="120"/>
      <c r="C68" s="121"/>
      <c r="D68" s="174"/>
      <c r="E68" s="120"/>
      <c r="F68" s="121"/>
      <c r="G68" s="174"/>
      <c r="H68" s="345"/>
      <c r="I68" s="121"/>
      <c r="J68" s="174"/>
      <c r="K68" s="180">
        <f t="shared" si="20"/>
        <v>0</v>
      </c>
      <c r="L68" s="64">
        <f t="shared" si="20"/>
        <v>0</v>
      </c>
      <c r="M68" s="181">
        <f t="shared" si="20"/>
        <v>0</v>
      </c>
    </row>
    <row r="69" spans="1:13" ht="13.9" customHeight="1" x14ac:dyDescent="0.2">
      <c r="A69" s="85" t="s">
        <v>49</v>
      </c>
      <c r="B69" s="120"/>
      <c r="C69" s="121"/>
      <c r="D69" s="174"/>
      <c r="E69" s="120"/>
      <c r="F69" s="121"/>
      <c r="G69" s="174"/>
      <c r="H69" s="345"/>
      <c r="I69" s="121"/>
      <c r="J69" s="174"/>
      <c r="K69" s="180">
        <f t="shared" si="20"/>
        <v>0</v>
      </c>
      <c r="L69" s="64">
        <f t="shared" si="20"/>
        <v>0</v>
      </c>
      <c r="M69" s="181">
        <f t="shared" si="20"/>
        <v>0</v>
      </c>
    </row>
    <row r="70" spans="1:13" ht="20.100000000000001" customHeight="1" x14ac:dyDescent="0.25">
      <c r="A70" s="86" t="s">
        <v>55</v>
      </c>
      <c r="B70" s="108">
        <f>B66+B67+B68-B69</f>
        <v>0</v>
      </c>
      <c r="C70" s="51">
        <f t="shared" ref="C70:M70" si="21">C66+C67+C68-C69</f>
        <v>0</v>
      </c>
      <c r="D70" s="109">
        <f t="shared" si="21"/>
        <v>0</v>
      </c>
      <c r="E70" s="108">
        <f t="shared" si="21"/>
        <v>0</v>
      </c>
      <c r="F70" s="51">
        <f t="shared" si="21"/>
        <v>0</v>
      </c>
      <c r="G70" s="109">
        <f t="shared" si="21"/>
        <v>0</v>
      </c>
      <c r="H70" s="206">
        <f t="shared" si="21"/>
        <v>0</v>
      </c>
      <c r="I70" s="51">
        <f t="shared" si="21"/>
        <v>0</v>
      </c>
      <c r="J70" s="109">
        <f t="shared" si="21"/>
        <v>0</v>
      </c>
      <c r="K70" s="327">
        <f t="shared" si="21"/>
        <v>0</v>
      </c>
      <c r="L70" s="324">
        <f t="shared" si="21"/>
        <v>0</v>
      </c>
      <c r="M70" s="331">
        <f t="shared" si="21"/>
        <v>0</v>
      </c>
    </row>
    <row r="71" spans="1:13" ht="8.4499999999999993" customHeight="1" x14ac:dyDescent="0.25">
      <c r="A71" s="29"/>
      <c r="B71" s="100"/>
      <c r="C71" s="46"/>
      <c r="D71" s="101"/>
      <c r="E71" s="100"/>
      <c r="F71" s="46"/>
      <c r="G71" s="101"/>
      <c r="H71" s="46"/>
      <c r="I71" s="46"/>
      <c r="J71" s="101"/>
      <c r="K71" s="100"/>
      <c r="L71" s="46"/>
      <c r="M71" s="101"/>
    </row>
    <row r="72" spans="1:13" ht="20.100000000000001" customHeight="1" x14ac:dyDescent="0.25">
      <c r="A72" s="86" t="s">
        <v>56</v>
      </c>
      <c r="B72" s="98" t="e">
        <f t="shared" ref="B72:M72" si="22">B63+B70</f>
        <v>#DIV/0!</v>
      </c>
      <c r="C72" s="12" t="e">
        <f t="shared" si="22"/>
        <v>#DIV/0!</v>
      </c>
      <c r="D72" s="99" t="e">
        <f t="shared" si="22"/>
        <v>#DIV/0!</v>
      </c>
      <c r="E72" s="98" t="e">
        <f t="shared" si="22"/>
        <v>#DIV/0!</v>
      </c>
      <c r="F72" s="12" t="e">
        <f t="shared" si="22"/>
        <v>#DIV/0!</v>
      </c>
      <c r="G72" s="99" t="e">
        <f t="shared" si="22"/>
        <v>#DIV/0!</v>
      </c>
      <c r="H72" s="207" t="e">
        <f t="shared" si="22"/>
        <v>#DIV/0!</v>
      </c>
      <c r="I72" s="12" t="e">
        <f t="shared" si="22"/>
        <v>#DIV/0!</v>
      </c>
      <c r="J72" s="99" t="e">
        <f t="shared" si="22"/>
        <v>#DIV/0!</v>
      </c>
      <c r="K72" s="328" t="e">
        <f t="shared" si="22"/>
        <v>#DIV/0!</v>
      </c>
      <c r="L72" s="329" t="e">
        <f t="shared" si="22"/>
        <v>#DIV/0!</v>
      </c>
      <c r="M72" s="330" t="e">
        <f t="shared" si="22"/>
        <v>#DIV/0!</v>
      </c>
    </row>
    <row r="73" spans="1:13" ht="8.4499999999999993" customHeight="1" x14ac:dyDescent="0.25">
      <c r="A73" s="29"/>
      <c r="B73" s="100"/>
      <c r="C73" s="46"/>
      <c r="D73" s="101"/>
      <c r="E73" s="100"/>
      <c r="F73" s="46"/>
      <c r="G73" s="101"/>
      <c r="H73" s="46"/>
      <c r="I73" s="46"/>
      <c r="J73" s="101"/>
      <c r="K73" s="100"/>
      <c r="L73" s="46"/>
      <c r="M73" s="101"/>
    </row>
    <row r="74" spans="1:13" ht="20.100000000000001" customHeight="1" x14ac:dyDescent="0.3">
      <c r="A74" s="50" t="s">
        <v>51</v>
      </c>
      <c r="B74" s="96"/>
      <c r="C74" s="10"/>
      <c r="D74" s="97"/>
      <c r="E74" s="96"/>
      <c r="F74" s="10"/>
      <c r="G74" s="97"/>
      <c r="H74" s="204"/>
      <c r="I74" s="10"/>
      <c r="J74" s="97"/>
      <c r="K74" s="163"/>
      <c r="L74" s="10"/>
      <c r="M74" s="97"/>
    </row>
    <row r="75" spans="1:13" ht="13.9" customHeight="1" x14ac:dyDescent="0.2">
      <c r="A75" s="85" t="s">
        <v>52</v>
      </c>
      <c r="B75" s="120"/>
      <c r="C75" s="121"/>
      <c r="D75" s="174"/>
      <c r="E75" s="120"/>
      <c r="F75" s="121"/>
      <c r="G75" s="174"/>
      <c r="H75" s="345"/>
      <c r="I75" s="121"/>
      <c r="J75" s="174"/>
      <c r="K75" s="180">
        <f t="shared" ref="K75:M77" si="23">B75+E75+H75</f>
        <v>0</v>
      </c>
      <c r="L75" s="64">
        <f t="shared" si="23"/>
        <v>0</v>
      </c>
      <c r="M75" s="181">
        <f t="shared" si="23"/>
        <v>0</v>
      </c>
    </row>
    <row r="76" spans="1:13" ht="13.9" customHeight="1" x14ac:dyDescent="0.2">
      <c r="A76" s="253" t="s">
        <v>190</v>
      </c>
      <c r="B76" s="180" t="e">
        <f>Yleiskulut!B39/Yleiskulut!B5*'RAY avustamat toiminnot'!B5</f>
        <v>#DIV/0!</v>
      </c>
      <c r="C76" s="64" t="e">
        <f>Yleiskulut!C39/Yleiskulut!C5*'RAY avustamat toiminnot'!C5</f>
        <v>#DIV/0!</v>
      </c>
      <c r="D76" s="181" t="e">
        <f>Yleiskulut!D39/Yleiskulut!D5*'RAY avustamat toiminnot'!D5</f>
        <v>#DIV/0!</v>
      </c>
      <c r="E76" s="180" t="e">
        <f>Yleiskulut!B39/Yleiskulut!B5*'RAY avustamat toiminnot'!E5</f>
        <v>#DIV/0!</v>
      </c>
      <c r="F76" s="64" t="e">
        <f>Yleiskulut!C39/Yleiskulut!C5*'RAY avustamat toiminnot'!F5</f>
        <v>#DIV/0!</v>
      </c>
      <c r="G76" s="181" t="e">
        <f>Yleiskulut!D39/Yleiskulut!D5*'RAY avustamat toiminnot'!G5</f>
        <v>#DIV/0!</v>
      </c>
      <c r="H76" s="313" t="e">
        <f>Yleiskulut!B39/Yleiskulut!B5*'RAY avustamat toiminnot'!H5</f>
        <v>#DIV/0!</v>
      </c>
      <c r="I76" s="64" t="e">
        <f>Yleiskulut!C39/Yleiskulut!C5*'RAY avustamat toiminnot'!I5</f>
        <v>#DIV/0!</v>
      </c>
      <c r="J76" s="64" t="e">
        <f>Yleiskulut!D39/Yleiskulut!D5*'RAY avustamat toiminnot'!J5</f>
        <v>#DIV/0!</v>
      </c>
      <c r="K76" s="180" t="e">
        <f>B76+E76+H76</f>
        <v>#DIV/0!</v>
      </c>
      <c r="L76" s="64" t="e">
        <f>C76+F76+I76</f>
        <v>#DIV/0!</v>
      </c>
      <c r="M76" s="181" t="e">
        <f>D76+G76+J76</f>
        <v>#DIV/0!</v>
      </c>
    </row>
    <row r="77" spans="1:13" ht="13.9" customHeight="1" x14ac:dyDescent="0.2">
      <c r="A77" s="85" t="s">
        <v>53</v>
      </c>
      <c r="B77" s="120"/>
      <c r="C77" s="121"/>
      <c r="D77" s="174"/>
      <c r="E77" s="120"/>
      <c r="F77" s="121"/>
      <c r="G77" s="174"/>
      <c r="H77" s="345"/>
      <c r="I77" s="121"/>
      <c r="J77" s="174"/>
      <c r="K77" s="180">
        <f t="shared" si="23"/>
        <v>0</v>
      </c>
      <c r="L77" s="64">
        <f t="shared" si="23"/>
        <v>0</v>
      </c>
      <c r="M77" s="181">
        <f t="shared" si="23"/>
        <v>0</v>
      </c>
    </row>
    <row r="78" spans="1:13" ht="13.9" customHeight="1" x14ac:dyDescent="0.2">
      <c r="A78" s="253" t="s">
        <v>195</v>
      </c>
      <c r="B78" s="180" t="e">
        <f>Yleiskulut!B40/Yleiskulut!B5*'RAY avustamat toiminnot'!B5</f>
        <v>#DIV/0!</v>
      </c>
      <c r="C78" s="64" t="e">
        <f>Yleiskulut!C40/Yleiskulut!C5*'RAY avustamat toiminnot'!C5</f>
        <v>#DIV/0!</v>
      </c>
      <c r="D78" s="181" t="e">
        <f>Yleiskulut!D40/Yleiskulut!D5*'RAY avustamat toiminnot'!D5</f>
        <v>#DIV/0!</v>
      </c>
      <c r="E78" s="180" t="e">
        <f>Yleiskulut!B40/Yleiskulut!B5*'RAY avustamat toiminnot'!E5</f>
        <v>#DIV/0!</v>
      </c>
      <c r="F78" s="64" t="e">
        <f>Yleiskulut!C40/Yleiskulut!C5*'RAY avustamat toiminnot'!F5</f>
        <v>#DIV/0!</v>
      </c>
      <c r="G78" s="181" t="e">
        <f>Yleiskulut!D40/Yleiskulut!D5*'RAY avustamat toiminnot'!G5</f>
        <v>#DIV/0!</v>
      </c>
      <c r="H78" s="313" t="e">
        <f>Yleiskulut!B40/Yleiskulut!B5*'RAY avustamat toiminnot'!H5</f>
        <v>#DIV/0!</v>
      </c>
      <c r="I78" s="64" t="e">
        <f>Yleiskulut!C40/Yleiskulut!C5*'RAY avustamat toiminnot'!I5</f>
        <v>#DIV/0!</v>
      </c>
      <c r="J78" s="64" t="e">
        <f>Yleiskulut!D40/Yleiskulut!D5*'RAY avustamat toiminnot'!J5</f>
        <v>#DIV/0!</v>
      </c>
      <c r="K78" s="180" t="e">
        <f>B78+E78+H78</f>
        <v>#DIV/0!</v>
      </c>
      <c r="L78" s="64" t="e">
        <f>C78+F78+I78</f>
        <v>#DIV/0!</v>
      </c>
      <c r="M78" s="181" t="e">
        <f>D78+G78+J78</f>
        <v>#DIV/0!</v>
      </c>
    </row>
    <row r="79" spans="1:13" ht="20.100000000000001" customHeight="1" x14ac:dyDescent="0.25">
      <c r="A79" s="86" t="s">
        <v>57</v>
      </c>
      <c r="B79" s="98" t="e">
        <f>B75+B76-B77-B78</f>
        <v>#DIV/0!</v>
      </c>
      <c r="C79" s="12" t="e">
        <f t="shared" ref="C79:J79" si="24">C75+C76-C77-C78</f>
        <v>#DIV/0!</v>
      </c>
      <c r="D79" s="99" t="e">
        <f t="shared" si="24"/>
        <v>#DIV/0!</v>
      </c>
      <c r="E79" s="98" t="e">
        <f t="shared" si="24"/>
        <v>#DIV/0!</v>
      </c>
      <c r="F79" s="12" t="e">
        <f t="shared" si="24"/>
        <v>#DIV/0!</v>
      </c>
      <c r="G79" s="99" t="e">
        <f t="shared" si="24"/>
        <v>#DIV/0!</v>
      </c>
      <c r="H79" s="207" t="e">
        <f t="shared" si="24"/>
        <v>#DIV/0!</v>
      </c>
      <c r="I79" s="12" t="e">
        <f t="shared" si="24"/>
        <v>#DIV/0!</v>
      </c>
      <c r="J79" s="12" t="e">
        <f t="shared" si="24"/>
        <v>#DIV/0!</v>
      </c>
      <c r="K79" s="329" t="e">
        <f>K75+K76-K77-K78</f>
        <v>#DIV/0!</v>
      </c>
      <c r="L79" s="329" t="e">
        <f>L75+L76-L77-L78</f>
        <v>#DIV/0!</v>
      </c>
      <c r="M79" s="329" t="e">
        <f>M75+M76-M77-M78</f>
        <v>#DIV/0!</v>
      </c>
    </row>
    <row r="80" spans="1:13" ht="4.1500000000000004" customHeight="1" x14ac:dyDescent="0.25">
      <c r="A80" s="29"/>
      <c r="B80" s="100"/>
      <c r="C80" s="46"/>
      <c r="D80" s="101"/>
      <c r="E80" s="100"/>
      <c r="F80" s="46"/>
      <c r="G80" s="101"/>
      <c r="H80" s="46"/>
      <c r="I80" s="46"/>
      <c r="J80" s="101"/>
      <c r="K80" s="100"/>
      <c r="L80" s="46"/>
      <c r="M80" s="101"/>
    </row>
    <row r="81" spans="1:13" ht="20.100000000000001" customHeight="1" x14ac:dyDescent="0.25">
      <c r="A81" s="86" t="s">
        <v>56</v>
      </c>
      <c r="B81" s="98" t="e">
        <f t="shared" ref="B81:M81" si="25">B72+B79</f>
        <v>#DIV/0!</v>
      </c>
      <c r="C81" s="12" t="e">
        <f t="shared" si="25"/>
        <v>#DIV/0!</v>
      </c>
      <c r="D81" s="99" t="e">
        <f t="shared" si="25"/>
        <v>#DIV/0!</v>
      </c>
      <c r="E81" s="98" t="e">
        <f t="shared" si="25"/>
        <v>#DIV/0!</v>
      </c>
      <c r="F81" s="12" t="e">
        <f t="shared" si="25"/>
        <v>#DIV/0!</v>
      </c>
      <c r="G81" s="99" t="e">
        <f t="shared" si="25"/>
        <v>#DIV/0!</v>
      </c>
      <c r="H81" s="207" t="e">
        <f t="shared" si="25"/>
        <v>#DIV/0!</v>
      </c>
      <c r="I81" s="12" t="e">
        <f t="shared" si="25"/>
        <v>#DIV/0!</v>
      </c>
      <c r="J81" s="99" t="e">
        <f t="shared" si="25"/>
        <v>#DIV/0!</v>
      </c>
      <c r="K81" s="328" t="e">
        <f t="shared" si="25"/>
        <v>#DIV/0!</v>
      </c>
      <c r="L81" s="329" t="e">
        <f t="shared" si="25"/>
        <v>#DIV/0!</v>
      </c>
      <c r="M81" s="330" t="e">
        <f t="shared" si="25"/>
        <v>#DIV/0!</v>
      </c>
    </row>
    <row r="82" spans="1:13" ht="8.4499999999999993" customHeight="1" x14ac:dyDescent="0.25">
      <c r="A82" s="29"/>
      <c r="B82" s="100"/>
      <c r="C82" s="46"/>
      <c r="D82" s="101"/>
      <c r="E82" s="100"/>
      <c r="F82" s="46"/>
      <c r="G82" s="101"/>
      <c r="H82" s="46"/>
      <c r="I82" s="46"/>
      <c r="J82" s="101"/>
      <c r="K82" s="100"/>
      <c r="L82" s="46"/>
      <c r="M82" s="101"/>
    </row>
    <row r="83" spans="1:13" ht="20.100000000000001" customHeight="1" x14ac:dyDescent="0.25">
      <c r="A83" s="5" t="s">
        <v>58</v>
      </c>
      <c r="B83" s="96"/>
      <c r="C83" s="10"/>
      <c r="D83" s="97"/>
      <c r="E83" s="96"/>
      <c r="F83" s="10"/>
      <c r="G83" s="97"/>
      <c r="H83" s="204"/>
      <c r="I83" s="10"/>
      <c r="J83" s="97"/>
      <c r="K83" s="163"/>
      <c r="L83" s="10"/>
      <c r="M83" s="97"/>
    </row>
    <row r="84" spans="1:13" ht="13.9" customHeight="1" x14ac:dyDescent="0.2">
      <c r="A84" s="85" t="s">
        <v>52</v>
      </c>
      <c r="B84" s="435"/>
      <c r="C84" s="441"/>
      <c r="D84" s="174"/>
      <c r="E84" s="435"/>
      <c r="F84" s="441"/>
      <c r="G84" s="174"/>
      <c r="H84" s="438"/>
      <c r="I84" s="441"/>
      <c r="J84" s="174"/>
      <c r="K84" s="435"/>
      <c r="L84" s="441"/>
      <c r="M84" s="181">
        <f>D84+G84+J84</f>
        <v>0</v>
      </c>
    </row>
    <row r="85" spans="1:13" ht="13.9" customHeight="1" x14ac:dyDescent="0.2">
      <c r="A85" s="85" t="s">
        <v>53</v>
      </c>
      <c r="B85" s="436"/>
      <c r="C85" s="442"/>
      <c r="D85" s="174"/>
      <c r="E85" s="436"/>
      <c r="F85" s="442"/>
      <c r="G85" s="174"/>
      <c r="H85" s="439"/>
      <c r="I85" s="442"/>
      <c r="J85" s="174"/>
      <c r="K85" s="436"/>
      <c r="L85" s="442"/>
      <c r="M85" s="181">
        <f>D85+G85+J85</f>
        <v>0</v>
      </c>
    </row>
    <row r="86" spans="1:13" ht="20.100000000000001" customHeight="1" x14ac:dyDescent="0.25">
      <c r="A86" s="86" t="s">
        <v>59</v>
      </c>
      <c r="B86" s="437">
        <f t="shared" ref="B86:M86" si="26">B84-B85</f>
        <v>0</v>
      </c>
      <c r="C86" s="443">
        <f t="shared" ref="C86" si="27">C84-C85</f>
        <v>0</v>
      </c>
      <c r="D86" s="99">
        <f t="shared" si="26"/>
        <v>0</v>
      </c>
      <c r="E86" s="437">
        <f t="shared" si="26"/>
        <v>0</v>
      </c>
      <c r="F86" s="443">
        <f t="shared" ref="F86" si="28">F84-F85</f>
        <v>0</v>
      </c>
      <c r="G86" s="99">
        <f t="shared" si="26"/>
        <v>0</v>
      </c>
      <c r="H86" s="440">
        <f t="shared" si="26"/>
        <v>0</v>
      </c>
      <c r="I86" s="443">
        <f t="shared" ref="I86" si="29">I84-I85</f>
        <v>0</v>
      </c>
      <c r="J86" s="99">
        <f t="shared" si="26"/>
        <v>0</v>
      </c>
      <c r="K86" s="437"/>
      <c r="L86" s="443">
        <f t="shared" ref="L86" si="30">L84-L85</f>
        <v>0</v>
      </c>
      <c r="M86" s="330">
        <f t="shared" si="26"/>
        <v>0</v>
      </c>
    </row>
    <row r="87" spans="1:13" ht="4.1500000000000004" customHeight="1" x14ac:dyDescent="0.25">
      <c r="A87" s="29"/>
      <c r="B87" s="100"/>
      <c r="C87" s="46"/>
      <c r="D87" s="101"/>
      <c r="E87" s="100"/>
      <c r="F87" s="46"/>
      <c r="G87" s="101"/>
      <c r="H87" s="46"/>
      <c r="I87" s="46"/>
      <c r="J87" s="101"/>
      <c r="K87" s="100"/>
      <c r="L87" s="46"/>
      <c r="M87" s="101"/>
    </row>
    <row r="88" spans="1:13" ht="20.100000000000001" customHeight="1" x14ac:dyDescent="0.3">
      <c r="A88" s="50" t="s">
        <v>60</v>
      </c>
      <c r="B88" s="96"/>
      <c r="C88" s="10"/>
      <c r="D88" s="97"/>
      <c r="E88" s="96"/>
      <c r="F88" s="10"/>
      <c r="G88" s="97"/>
      <c r="H88" s="204"/>
      <c r="I88" s="10"/>
      <c r="J88" s="97"/>
      <c r="K88" s="163"/>
      <c r="L88" s="10"/>
      <c r="M88" s="97"/>
    </row>
    <row r="89" spans="1:13" ht="13.9" customHeight="1" x14ac:dyDescent="0.2">
      <c r="A89" s="177" t="s">
        <v>208</v>
      </c>
      <c r="B89" s="120"/>
      <c r="C89" s="121"/>
      <c r="D89" s="174"/>
      <c r="E89" s="120"/>
      <c r="F89" s="121"/>
      <c r="G89" s="174"/>
      <c r="H89" s="345"/>
      <c r="I89" s="121"/>
      <c r="J89" s="174"/>
      <c r="K89" s="180">
        <f t="shared" ref="K89:M90" si="31">B89+E89+H89</f>
        <v>0</v>
      </c>
      <c r="L89" s="64">
        <f t="shared" si="31"/>
        <v>0</v>
      </c>
      <c r="M89" s="181">
        <f t="shared" si="31"/>
        <v>0</v>
      </c>
    </row>
    <row r="90" spans="1:13" ht="13.9" customHeight="1" x14ac:dyDescent="0.2">
      <c r="A90" s="177" t="s">
        <v>97</v>
      </c>
      <c r="B90" s="126"/>
      <c r="C90" s="127"/>
      <c r="D90" s="128"/>
      <c r="E90" s="126"/>
      <c r="F90" s="127"/>
      <c r="G90" s="128"/>
      <c r="H90" s="209"/>
      <c r="I90" s="127"/>
      <c r="J90" s="128"/>
      <c r="K90" s="180">
        <f t="shared" si="31"/>
        <v>0</v>
      </c>
      <c r="L90" s="64">
        <f t="shared" si="31"/>
        <v>0</v>
      </c>
      <c r="M90" s="181">
        <f t="shared" si="31"/>
        <v>0</v>
      </c>
    </row>
    <row r="91" spans="1:13" ht="13.9" customHeight="1" x14ac:dyDescent="0.2">
      <c r="A91" s="253" t="s">
        <v>196</v>
      </c>
      <c r="B91" s="180" t="e">
        <f>Yleiskulut!B44/Yleiskulut!B5*'RAY avustamat toiminnot'!B5</f>
        <v>#DIV/0!</v>
      </c>
      <c r="C91" s="64" t="e">
        <f>Yleiskulut!C44/Yleiskulut!C5*'RAY avustamat toiminnot'!C5</f>
        <v>#DIV/0!</v>
      </c>
      <c r="D91" s="181" t="e">
        <f>Yleiskulut!D44/Yleiskulut!D5*'RAY avustamat toiminnot'!D5</f>
        <v>#DIV/0!</v>
      </c>
      <c r="E91" s="180" t="e">
        <f>Yleiskulut!B44/Yleiskulut!B5*'RAY avustamat toiminnot'!E5</f>
        <v>#DIV/0!</v>
      </c>
      <c r="F91" s="64" t="e">
        <f>Yleiskulut!C44/Yleiskulut!C5*'RAY avustamat toiminnot'!F5</f>
        <v>#DIV/0!</v>
      </c>
      <c r="G91" s="181" t="e">
        <f>Yleiskulut!D44/Yleiskulut!D5*'RAY avustamat toiminnot'!G5</f>
        <v>#DIV/0!</v>
      </c>
      <c r="H91" s="313" t="e">
        <f>Yleiskulut!B44/Yleiskulut!B5*'RAY avustamat toiminnot'!H5</f>
        <v>#DIV/0!</v>
      </c>
      <c r="I91" s="64" t="e">
        <f>Yleiskulut!C44/Yleiskulut!C5*'RAY avustamat toiminnot'!I5</f>
        <v>#DIV/0!</v>
      </c>
      <c r="J91" s="64" t="e">
        <f>Yleiskulut!D44/Yleiskulut!D5*'RAY avustamat toiminnot'!J5</f>
        <v>#DIV/0!</v>
      </c>
      <c r="K91" s="180" t="e">
        <f>B91+E91+H91</f>
        <v>#DIV/0!</v>
      </c>
      <c r="L91" s="64" t="e">
        <f>C91+F91+I91</f>
        <v>#DIV/0!</v>
      </c>
      <c r="M91" s="181" t="e">
        <f>D91+G91+J91</f>
        <v>#DIV/0!</v>
      </c>
    </row>
    <row r="92" spans="1:13" ht="20.100000000000001" customHeight="1" x14ac:dyDescent="0.25">
      <c r="A92" s="86" t="s">
        <v>61</v>
      </c>
      <c r="B92" s="98" t="e">
        <f>SUM(B89:B91)</f>
        <v>#DIV/0!</v>
      </c>
      <c r="C92" s="98" t="e">
        <f t="shared" ref="C92:M92" si="32">SUM(C89:C91)</f>
        <v>#DIV/0!</v>
      </c>
      <c r="D92" s="350" t="e">
        <f t="shared" si="32"/>
        <v>#DIV/0!</v>
      </c>
      <c r="E92" s="98" t="e">
        <f t="shared" si="32"/>
        <v>#DIV/0!</v>
      </c>
      <c r="F92" s="98" t="e">
        <f t="shared" si="32"/>
        <v>#DIV/0!</v>
      </c>
      <c r="G92" s="350" t="e">
        <f t="shared" si="32"/>
        <v>#DIV/0!</v>
      </c>
      <c r="H92" s="207" t="e">
        <f t="shared" si="32"/>
        <v>#DIV/0!</v>
      </c>
      <c r="I92" s="98" t="e">
        <f t="shared" si="32"/>
        <v>#DIV/0!</v>
      </c>
      <c r="J92" s="98" t="e">
        <f t="shared" si="32"/>
        <v>#DIV/0!</v>
      </c>
      <c r="K92" s="328" t="e">
        <f t="shared" si="32"/>
        <v>#DIV/0!</v>
      </c>
      <c r="L92" s="328" t="e">
        <f t="shared" si="32"/>
        <v>#DIV/0!</v>
      </c>
      <c r="M92" s="328" t="e">
        <f t="shared" si="32"/>
        <v>#DIV/0!</v>
      </c>
    </row>
    <row r="93" spans="1:13" ht="4.1500000000000004" customHeight="1" x14ac:dyDescent="0.25">
      <c r="A93" s="29"/>
      <c r="B93" s="100"/>
      <c r="C93" s="46"/>
      <c r="D93" s="101"/>
      <c r="E93" s="100"/>
      <c r="F93" s="46"/>
      <c r="G93" s="101"/>
      <c r="H93" s="46"/>
      <c r="I93" s="46"/>
      <c r="J93" s="101"/>
      <c r="K93" s="100"/>
      <c r="L93" s="46"/>
      <c r="M93" s="101"/>
    </row>
    <row r="94" spans="1:13" ht="20.100000000000001" customHeight="1" thickBot="1" x14ac:dyDescent="0.35">
      <c r="A94" s="149" t="s">
        <v>17</v>
      </c>
      <c r="B94" s="105" t="e">
        <f t="shared" ref="B94:M94" si="33">B81+B86+B92</f>
        <v>#DIV/0!</v>
      </c>
      <c r="C94" s="106" t="e">
        <f t="shared" si="33"/>
        <v>#DIV/0!</v>
      </c>
      <c r="D94" s="107" t="e">
        <f t="shared" si="33"/>
        <v>#DIV/0!</v>
      </c>
      <c r="E94" s="105" t="e">
        <f t="shared" si="33"/>
        <v>#DIV/0!</v>
      </c>
      <c r="F94" s="106" t="e">
        <f t="shared" si="33"/>
        <v>#DIV/0!</v>
      </c>
      <c r="G94" s="107" t="e">
        <f t="shared" si="33"/>
        <v>#DIV/0!</v>
      </c>
      <c r="H94" s="210" t="e">
        <f t="shared" si="33"/>
        <v>#DIV/0!</v>
      </c>
      <c r="I94" s="106" t="e">
        <f t="shared" si="33"/>
        <v>#DIV/0!</v>
      </c>
      <c r="J94" s="107" t="e">
        <f t="shared" si="33"/>
        <v>#DIV/0!</v>
      </c>
      <c r="K94" s="332" t="e">
        <f t="shared" si="33"/>
        <v>#DIV/0!</v>
      </c>
      <c r="L94" s="333" t="e">
        <f t="shared" si="33"/>
        <v>#DIV/0!</v>
      </c>
      <c r="M94" s="334" t="e">
        <f t="shared" si="33"/>
        <v>#DIV/0!</v>
      </c>
    </row>
    <row r="95" spans="1:13" ht="8.4499999999999993" customHeight="1" x14ac:dyDescent="0.2"/>
    <row r="96" spans="1:13" ht="18" x14ac:dyDescent="0.25">
      <c r="A96" s="24" t="s">
        <v>34</v>
      </c>
      <c r="B96" s="432">
        <f>'Järjestön tulos yhteensä'!B65</f>
        <v>0</v>
      </c>
      <c r="C96" s="433"/>
      <c r="D96" s="433"/>
      <c r="E96" s="434"/>
      <c r="F96" s="434"/>
      <c r="G96" s="434"/>
      <c r="H96" s="434"/>
      <c r="I96" s="434"/>
      <c r="J96" s="434"/>
      <c r="K96" s="434"/>
      <c r="L96" s="434"/>
      <c r="M96" s="434"/>
    </row>
    <row r="97" spans="1:1" x14ac:dyDescent="0.2">
      <c r="A97" s="27"/>
    </row>
  </sheetData>
  <sheetProtection algorithmName="SHA-512" hashValue="i6SCi9usNFUXnW31kY8mJ+5UBLZmJZ1AQILH8HcqUqv6h9VcRyOuTFwD1actJzssywxFYR+hH/1ynT6qqpTVbA==" saltValue="P0Wn3ALtrL9b2TYAdPjxNw==" spinCount="100000" sheet="1" objects="1" scenarios="1"/>
  <mergeCells count="13">
    <mergeCell ref="K3:M3"/>
    <mergeCell ref="B96:M96"/>
    <mergeCell ref="H3:J3"/>
    <mergeCell ref="B3:D3"/>
    <mergeCell ref="E3:G3"/>
    <mergeCell ref="E84:E86"/>
    <mergeCell ref="H84:H86"/>
    <mergeCell ref="B84:B86"/>
    <mergeCell ref="K84:K86"/>
    <mergeCell ref="C84:C86"/>
    <mergeCell ref="F84:F86"/>
    <mergeCell ref="I84:I86"/>
    <mergeCell ref="L84:L86"/>
  </mergeCells>
  <phoneticPr fontId="14" type="noConversion"/>
  <pageMargins left="0.25" right="0.25" top="0.75" bottom="0.75" header="0.3" footer="0.3"/>
  <pageSetup paperSize="9" scale="4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D29" sqref="D29:O29"/>
    </sheetView>
  </sheetViews>
  <sheetFormatPr defaultRowHeight="12.75" x14ac:dyDescent="0.2"/>
  <cols>
    <col min="3" max="3" width="56" bestFit="1" customWidth="1"/>
    <col min="4" max="15" width="10.7109375" customWidth="1"/>
  </cols>
  <sheetData>
    <row r="1" spans="1:15" ht="23.25" thickBot="1" x14ac:dyDescent="0.35">
      <c r="A1">
        <f>'Järjestön tulos yhteensä'!A2</f>
        <v>0</v>
      </c>
      <c r="C1" s="25"/>
      <c r="D1" s="48" t="s">
        <v>251</v>
      </c>
      <c r="E1" s="1"/>
      <c r="F1" s="1"/>
      <c r="G1" s="1"/>
      <c r="H1" s="1"/>
      <c r="J1" s="8"/>
      <c r="K1" s="52"/>
      <c r="L1" s="8"/>
      <c r="N1" s="1"/>
      <c r="O1" s="1"/>
    </row>
    <row r="2" spans="1:15" ht="47.25" customHeight="1" x14ac:dyDescent="0.2">
      <c r="A2" s="463" t="s">
        <v>248</v>
      </c>
      <c r="B2" s="463" t="s">
        <v>101</v>
      </c>
      <c r="C2" s="65" t="s">
        <v>9</v>
      </c>
      <c r="D2" s="465" t="s">
        <v>14</v>
      </c>
      <c r="E2" s="466"/>
      <c r="F2" s="467"/>
      <c r="G2" s="465" t="s">
        <v>10</v>
      </c>
      <c r="H2" s="468"/>
      <c r="I2" s="469"/>
      <c r="J2" s="465" t="s">
        <v>12</v>
      </c>
      <c r="K2" s="466"/>
      <c r="L2" s="466"/>
      <c r="M2" s="460" t="s">
        <v>35</v>
      </c>
      <c r="N2" s="461"/>
      <c r="O2" s="462"/>
    </row>
    <row r="3" spans="1:15" ht="38.25" customHeight="1" x14ac:dyDescent="0.2">
      <c r="A3" s="464"/>
      <c r="B3" s="464"/>
      <c r="C3" s="66"/>
      <c r="D3" s="54" t="s">
        <v>340</v>
      </c>
      <c r="E3" s="55" t="s">
        <v>341</v>
      </c>
      <c r="F3" s="54" t="s">
        <v>282</v>
      </c>
      <c r="G3" s="54" t="str">
        <f>D3</f>
        <v>SU                   2017</v>
      </c>
      <c r="H3" s="55" t="str">
        <f>E3</f>
        <v>SU
2016</v>
      </c>
      <c r="I3" s="54" t="str">
        <f>F3</f>
        <v>TP            2015</v>
      </c>
      <c r="J3" s="54" t="str">
        <f>D3</f>
        <v>SU                   2017</v>
      </c>
      <c r="K3" s="55" t="str">
        <f>E3</f>
        <v>SU
2016</v>
      </c>
      <c r="L3" s="56" t="str">
        <f>F3</f>
        <v>TP            2015</v>
      </c>
      <c r="M3" s="60" t="str">
        <f>D3</f>
        <v>SU                   2017</v>
      </c>
      <c r="N3" s="55" t="str">
        <f>E3</f>
        <v>SU
2016</v>
      </c>
      <c r="O3" s="61" t="str">
        <f>F3</f>
        <v>TP            2015</v>
      </c>
    </row>
    <row r="4" spans="1:15" ht="38.25" customHeight="1" x14ac:dyDescent="0.25">
      <c r="A4" s="456" t="s">
        <v>254</v>
      </c>
      <c r="B4" s="457"/>
      <c r="C4" s="457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58"/>
    </row>
    <row r="5" spans="1:15" ht="38.25" customHeight="1" x14ac:dyDescent="0.2">
      <c r="A5" s="67" t="s">
        <v>249</v>
      </c>
      <c r="B5" s="67">
        <v>61110</v>
      </c>
      <c r="C5" s="15" t="s">
        <v>246</v>
      </c>
      <c r="D5" s="69"/>
      <c r="E5" s="69"/>
      <c r="F5" s="69"/>
      <c r="G5" s="69"/>
      <c r="H5" s="69"/>
      <c r="I5" s="69"/>
      <c r="J5" s="69"/>
      <c r="K5" s="69"/>
      <c r="L5" s="70"/>
      <c r="M5" s="71"/>
      <c r="N5" s="69"/>
      <c r="O5" s="72"/>
    </row>
    <row r="6" spans="1:15" ht="38.25" customHeight="1" x14ac:dyDescent="0.2">
      <c r="A6" s="67" t="s">
        <v>249</v>
      </c>
      <c r="B6" s="67">
        <v>611111</v>
      </c>
      <c r="C6" s="15" t="s">
        <v>242</v>
      </c>
      <c r="D6" s="69"/>
      <c r="E6" s="69"/>
      <c r="F6" s="69"/>
      <c r="G6" s="69"/>
      <c r="H6" s="69"/>
      <c r="I6" s="69"/>
      <c r="J6" s="69"/>
      <c r="K6" s="69"/>
      <c r="L6" s="70"/>
      <c r="M6" s="71"/>
      <c r="N6" s="69"/>
      <c r="O6" s="72"/>
    </row>
    <row r="7" spans="1:15" ht="38.25" customHeight="1" x14ac:dyDescent="0.2">
      <c r="A7" s="67" t="s">
        <v>249</v>
      </c>
      <c r="B7" s="67">
        <v>611112</v>
      </c>
      <c r="C7" s="15" t="s">
        <v>240</v>
      </c>
      <c r="D7" s="69"/>
      <c r="E7" s="69"/>
      <c r="F7" s="69"/>
      <c r="G7" s="69"/>
      <c r="H7" s="69"/>
      <c r="I7" s="69"/>
      <c r="J7" s="69"/>
      <c r="K7" s="69"/>
      <c r="L7" s="70"/>
      <c r="M7" s="71"/>
      <c r="N7" s="69"/>
      <c r="O7" s="72"/>
    </row>
    <row r="8" spans="1:15" ht="30" customHeight="1" x14ac:dyDescent="0.2">
      <c r="A8" s="67" t="s">
        <v>249</v>
      </c>
      <c r="B8" s="67">
        <v>61210</v>
      </c>
      <c r="C8" s="15" t="s">
        <v>238</v>
      </c>
      <c r="D8" s="69"/>
      <c r="E8" s="69"/>
      <c r="F8" s="69"/>
      <c r="G8" s="69"/>
      <c r="H8" s="69"/>
      <c r="I8" s="69"/>
      <c r="J8" s="69"/>
      <c r="K8" s="69"/>
      <c r="L8" s="70"/>
      <c r="M8" s="71"/>
      <c r="N8" s="69"/>
      <c r="O8" s="72"/>
    </row>
    <row r="9" spans="1:15" ht="30" customHeight="1" x14ac:dyDescent="0.2">
      <c r="A9" s="67" t="s">
        <v>249</v>
      </c>
      <c r="B9" s="67">
        <v>61212</v>
      </c>
      <c r="C9" s="15" t="s">
        <v>245</v>
      </c>
      <c r="D9" s="69"/>
      <c r="E9" s="69"/>
      <c r="F9" s="69"/>
      <c r="G9" s="69"/>
      <c r="H9" s="69"/>
      <c r="I9" s="69"/>
      <c r="J9" s="69"/>
      <c r="K9" s="69"/>
      <c r="L9" s="70"/>
      <c r="M9" s="71"/>
      <c r="N9" s="69"/>
      <c r="O9" s="72"/>
    </row>
    <row r="10" spans="1:15" ht="30" customHeight="1" x14ac:dyDescent="0.2">
      <c r="A10" s="67" t="s">
        <v>249</v>
      </c>
      <c r="B10" s="67">
        <v>61213</v>
      </c>
      <c r="C10" s="15" t="s">
        <v>237</v>
      </c>
      <c r="D10" s="69"/>
      <c r="E10" s="69"/>
      <c r="F10" s="69"/>
      <c r="G10" s="69"/>
      <c r="H10" s="69"/>
      <c r="I10" s="69"/>
      <c r="J10" s="69"/>
      <c r="K10" s="69"/>
      <c r="L10" s="70"/>
      <c r="M10" s="71"/>
      <c r="N10" s="69"/>
      <c r="O10" s="72"/>
    </row>
    <row r="11" spans="1:15" ht="30" customHeight="1" x14ac:dyDescent="0.2">
      <c r="A11" s="67" t="s">
        <v>249</v>
      </c>
      <c r="B11" s="67">
        <v>61214</v>
      </c>
      <c r="C11" s="15" t="s">
        <v>239</v>
      </c>
      <c r="D11" s="69"/>
      <c r="E11" s="69"/>
      <c r="F11" s="69"/>
      <c r="G11" s="69"/>
      <c r="H11" s="69"/>
      <c r="I11" s="69"/>
      <c r="J11" s="69"/>
      <c r="K11" s="69"/>
      <c r="L11" s="70"/>
      <c r="M11" s="71"/>
      <c r="N11" s="69"/>
      <c r="O11" s="72"/>
    </row>
    <row r="12" spans="1:15" ht="30" customHeight="1" x14ac:dyDescent="0.2">
      <c r="A12" s="67" t="s">
        <v>249</v>
      </c>
      <c r="B12" s="67">
        <v>61215</v>
      </c>
      <c r="C12" s="15" t="s">
        <v>241</v>
      </c>
      <c r="D12" s="69"/>
      <c r="E12" s="69"/>
      <c r="F12" s="69"/>
      <c r="G12" s="69"/>
      <c r="H12" s="69"/>
      <c r="I12" s="69"/>
      <c r="J12" s="69"/>
      <c r="K12" s="69"/>
      <c r="L12" s="70"/>
      <c r="M12" s="71"/>
      <c r="N12" s="69"/>
      <c r="O12" s="72"/>
    </row>
    <row r="13" spans="1:15" ht="30" customHeight="1" x14ac:dyDescent="0.2">
      <c r="A13" s="67" t="s">
        <v>249</v>
      </c>
      <c r="B13" s="67">
        <v>61510</v>
      </c>
      <c r="C13" s="15" t="s">
        <v>243</v>
      </c>
      <c r="D13" s="69"/>
      <c r="E13" s="69"/>
      <c r="F13" s="69"/>
      <c r="G13" s="69"/>
      <c r="H13" s="69"/>
      <c r="I13" s="69"/>
      <c r="J13" s="69"/>
      <c r="K13" s="69"/>
      <c r="L13" s="70"/>
      <c r="M13" s="71"/>
      <c r="N13" s="69"/>
      <c r="O13" s="72"/>
    </row>
    <row r="14" spans="1:15" ht="30" customHeight="1" x14ac:dyDescent="0.2">
      <c r="A14" s="67" t="s">
        <v>249</v>
      </c>
      <c r="B14" s="67">
        <v>611114</v>
      </c>
      <c r="C14" s="15" t="s">
        <v>247</v>
      </c>
      <c r="D14" s="69"/>
      <c r="E14" s="69"/>
      <c r="F14" s="69"/>
      <c r="G14" s="69"/>
      <c r="H14" s="69"/>
      <c r="I14" s="69"/>
      <c r="J14" s="69"/>
      <c r="K14" s="69"/>
      <c r="L14" s="70"/>
      <c r="M14" s="71"/>
      <c r="N14" s="69"/>
      <c r="O14" s="72"/>
    </row>
    <row r="15" spans="1:15" ht="30" customHeight="1" x14ac:dyDescent="0.2">
      <c r="A15" s="67" t="s">
        <v>249</v>
      </c>
      <c r="B15" s="67">
        <v>611115</v>
      </c>
      <c r="C15" s="15" t="s">
        <v>342</v>
      </c>
      <c r="D15" s="69"/>
      <c r="E15" s="69"/>
      <c r="F15" s="69"/>
      <c r="G15" s="69"/>
      <c r="H15" s="69"/>
      <c r="I15" s="69"/>
      <c r="J15" s="69"/>
      <c r="K15" s="69"/>
      <c r="L15" s="70"/>
      <c r="M15" s="71"/>
      <c r="N15" s="69"/>
      <c r="O15" s="72"/>
    </row>
    <row r="16" spans="1:15" ht="30" customHeight="1" x14ac:dyDescent="0.2">
      <c r="A16" s="374" t="s">
        <v>249</v>
      </c>
      <c r="B16" s="374">
        <v>61410</v>
      </c>
      <c r="C16" s="375" t="s">
        <v>82</v>
      </c>
      <c r="D16" s="69"/>
      <c r="E16" s="69"/>
      <c r="F16" s="69"/>
      <c r="G16" s="69"/>
      <c r="H16" s="69"/>
      <c r="I16" s="69"/>
      <c r="J16" s="69"/>
      <c r="K16" s="69"/>
      <c r="L16" s="69"/>
      <c r="M16" s="71"/>
      <c r="N16" s="69"/>
      <c r="O16" s="72"/>
    </row>
    <row r="17" spans="1:15" ht="30" customHeight="1" x14ac:dyDescent="0.25">
      <c r="A17" s="444" t="s">
        <v>270</v>
      </c>
      <c r="B17" s="445"/>
      <c r="C17" s="446"/>
      <c r="D17" s="351">
        <f>SUM(D5:D16)</f>
        <v>0</v>
      </c>
      <c r="E17" s="351">
        <f t="shared" ref="E17:O17" si="0">SUM(E5:E16)</f>
        <v>0</v>
      </c>
      <c r="F17" s="351">
        <f t="shared" si="0"/>
        <v>0</v>
      </c>
      <c r="G17" s="351">
        <f t="shared" si="0"/>
        <v>0</v>
      </c>
      <c r="H17" s="351">
        <f t="shared" si="0"/>
        <v>0</v>
      </c>
      <c r="I17" s="351">
        <f t="shared" si="0"/>
        <v>0</v>
      </c>
      <c r="J17" s="351">
        <f t="shared" si="0"/>
        <v>0</v>
      </c>
      <c r="K17" s="351">
        <f t="shared" si="0"/>
        <v>0</v>
      </c>
      <c r="L17" s="351">
        <f t="shared" si="0"/>
        <v>0</v>
      </c>
      <c r="M17" s="351">
        <f t="shared" si="0"/>
        <v>0</v>
      </c>
      <c r="N17" s="351">
        <f t="shared" si="0"/>
        <v>0</v>
      </c>
      <c r="O17" s="351">
        <f t="shared" si="0"/>
        <v>0</v>
      </c>
    </row>
    <row r="18" spans="1:15" ht="30" customHeight="1" x14ac:dyDescent="0.25">
      <c r="A18" s="453" t="s">
        <v>273</v>
      </c>
      <c r="B18" s="454"/>
      <c r="C18" s="454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55"/>
    </row>
    <row r="19" spans="1:15" ht="30" customHeight="1" x14ac:dyDescent="0.2">
      <c r="A19" s="67" t="s">
        <v>274</v>
      </c>
      <c r="B19" s="67">
        <v>62110</v>
      </c>
      <c r="C19" s="15" t="s">
        <v>275</v>
      </c>
      <c r="D19" s="69"/>
      <c r="E19" s="69"/>
      <c r="F19" s="69"/>
      <c r="G19" s="337"/>
      <c r="H19" s="337"/>
      <c r="I19" s="337"/>
      <c r="J19" s="337"/>
      <c r="K19" s="337"/>
      <c r="L19" s="337"/>
      <c r="M19" s="69"/>
      <c r="N19" s="69"/>
      <c r="O19" s="69"/>
    </row>
    <row r="20" spans="1:15" ht="30" customHeight="1" x14ac:dyDescent="0.2">
      <c r="A20" s="67" t="s">
        <v>274</v>
      </c>
      <c r="B20" s="67">
        <v>62210</v>
      </c>
      <c r="C20" s="15" t="s">
        <v>276</v>
      </c>
      <c r="D20" s="69"/>
      <c r="E20" s="69"/>
      <c r="F20" s="69"/>
      <c r="G20" s="337"/>
      <c r="H20" s="337"/>
      <c r="I20" s="337"/>
      <c r="J20" s="337"/>
      <c r="K20" s="337"/>
      <c r="L20" s="337"/>
      <c r="M20" s="69"/>
      <c r="N20" s="69"/>
      <c r="O20" s="69"/>
    </row>
    <row r="21" spans="1:15" ht="30" customHeight="1" x14ac:dyDescent="0.25">
      <c r="A21" s="444" t="s">
        <v>277</v>
      </c>
      <c r="B21" s="445"/>
      <c r="C21" s="446"/>
      <c r="D21" s="351">
        <f>SUM(D19:D20)</f>
        <v>0</v>
      </c>
      <c r="E21" s="351">
        <f t="shared" ref="E21:O21" si="1">SUM(E19:E20)</f>
        <v>0</v>
      </c>
      <c r="F21" s="351">
        <f t="shared" si="1"/>
        <v>0</v>
      </c>
      <c r="G21" s="351">
        <f t="shared" si="1"/>
        <v>0</v>
      </c>
      <c r="H21" s="351">
        <f t="shared" si="1"/>
        <v>0</v>
      </c>
      <c r="I21" s="351">
        <f t="shared" si="1"/>
        <v>0</v>
      </c>
      <c r="J21" s="351">
        <f t="shared" si="1"/>
        <v>0</v>
      </c>
      <c r="K21" s="351">
        <f t="shared" si="1"/>
        <v>0</v>
      </c>
      <c r="L21" s="351">
        <f t="shared" si="1"/>
        <v>0</v>
      </c>
      <c r="M21" s="351">
        <f t="shared" si="1"/>
        <v>0</v>
      </c>
      <c r="N21" s="351">
        <f t="shared" si="1"/>
        <v>0</v>
      </c>
      <c r="O21" s="351">
        <f t="shared" si="1"/>
        <v>0</v>
      </c>
    </row>
    <row r="22" spans="1:15" ht="30" customHeight="1" x14ac:dyDescent="0.25">
      <c r="A22" s="453" t="s">
        <v>252</v>
      </c>
      <c r="B22" s="454"/>
      <c r="C22" s="454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55"/>
    </row>
    <row r="23" spans="1:15" ht="30" customHeight="1" x14ac:dyDescent="0.2">
      <c r="A23" s="67" t="s">
        <v>250</v>
      </c>
      <c r="B23" s="67">
        <v>63212</v>
      </c>
      <c r="C23" s="15" t="s">
        <v>244</v>
      </c>
      <c r="D23" s="69"/>
      <c r="E23" s="69"/>
      <c r="F23" s="69"/>
      <c r="G23" s="69"/>
      <c r="H23" s="69"/>
      <c r="I23" s="69"/>
      <c r="J23" s="69"/>
      <c r="K23" s="69"/>
      <c r="L23" s="70"/>
      <c r="M23" s="71"/>
      <c r="N23" s="69"/>
      <c r="O23" s="72"/>
    </row>
    <row r="24" spans="1:15" ht="30" customHeight="1" x14ac:dyDescent="0.2">
      <c r="A24" s="67" t="s">
        <v>250</v>
      </c>
      <c r="B24" s="67">
        <v>63111</v>
      </c>
      <c r="C24" s="15" t="s">
        <v>278</v>
      </c>
      <c r="D24" s="69"/>
      <c r="E24" s="69"/>
      <c r="F24" s="69"/>
      <c r="G24" s="337"/>
      <c r="H24" s="337"/>
      <c r="I24" s="337"/>
      <c r="J24" s="337"/>
      <c r="K24" s="337"/>
      <c r="L24" s="337"/>
      <c r="M24" s="69"/>
      <c r="N24" s="69"/>
      <c r="O24" s="72"/>
    </row>
    <row r="25" spans="1:15" ht="30" customHeight="1" x14ac:dyDescent="0.2">
      <c r="A25" s="67" t="s">
        <v>250</v>
      </c>
      <c r="B25" s="67">
        <v>63210</v>
      </c>
      <c r="C25" s="15" t="s">
        <v>279</v>
      </c>
      <c r="D25" s="69"/>
      <c r="E25" s="69"/>
      <c r="F25" s="69"/>
      <c r="G25" s="69"/>
      <c r="H25" s="69"/>
      <c r="I25" s="69"/>
      <c r="J25" s="69"/>
      <c r="K25" s="69"/>
      <c r="L25" s="70"/>
      <c r="M25" s="69"/>
      <c r="N25" s="69"/>
      <c r="O25" s="72"/>
    </row>
    <row r="26" spans="1:15" ht="30" customHeight="1" x14ac:dyDescent="0.2">
      <c r="A26" s="67" t="s">
        <v>250</v>
      </c>
      <c r="B26" s="67">
        <v>63211</v>
      </c>
      <c r="C26" s="15" t="s">
        <v>280</v>
      </c>
      <c r="D26" s="69"/>
      <c r="E26" s="69"/>
      <c r="F26" s="69"/>
      <c r="G26" s="69"/>
      <c r="H26" s="69"/>
      <c r="I26" s="69"/>
      <c r="J26" s="69"/>
      <c r="K26" s="69"/>
      <c r="L26" s="70"/>
      <c r="M26" s="69"/>
      <c r="N26" s="69"/>
      <c r="O26" s="72"/>
    </row>
    <row r="27" spans="1:15" ht="30" customHeight="1" x14ac:dyDescent="0.25">
      <c r="A27" s="444" t="s">
        <v>271</v>
      </c>
      <c r="B27" s="445"/>
      <c r="C27" s="446"/>
      <c r="D27" s="351">
        <f>SUM(D23:D26)</f>
        <v>0</v>
      </c>
      <c r="E27" s="351">
        <f t="shared" ref="E27:O27" si="2">SUM(E23:E26)</f>
        <v>0</v>
      </c>
      <c r="F27" s="351">
        <f t="shared" si="2"/>
        <v>0</v>
      </c>
      <c r="G27" s="351">
        <f t="shared" si="2"/>
        <v>0</v>
      </c>
      <c r="H27" s="351">
        <f t="shared" si="2"/>
        <v>0</v>
      </c>
      <c r="I27" s="351">
        <f t="shared" si="2"/>
        <v>0</v>
      </c>
      <c r="J27" s="351">
        <f t="shared" si="2"/>
        <v>0</v>
      </c>
      <c r="K27" s="351">
        <f t="shared" si="2"/>
        <v>0</v>
      </c>
      <c r="L27" s="351">
        <f t="shared" si="2"/>
        <v>0</v>
      </c>
      <c r="M27" s="351">
        <f t="shared" si="2"/>
        <v>0</v>
      </c>
      <c r="N27" s="351">
        <f t="shared" si="2"/>
        <v>0</v>
      </c>
      <c r="O27" s="351">
        <f t="shared" si="2"/>
        <v>0</v>
      </c>
    </row>
    <row r="28" spans="1:15" ht="34.9" customHeight="1" x14ac:dyDescent="0.3">
      <c r="A28" s="447" t="s">
        <v>253</v>
      </c>
      <c r="B28" s="448"/>
      <c r="C28" s="449"/>
      <c r="D28" s="352">
        <f>D17+D21+D27</f>
        <v>0</v>
      </c>
      <c r="E28" s="352">
        <f t="shared" ref="E28:O28" si="3">E17+E21+E27</f>
        <v>0</v>
      </c>
      <c r="F28" s="352">
        <f t="shared" si="3"/>
        <v>0</v>
      </c>
      <c r="G28" s="352">
        <f t="shared" si="3"/>
        <v>0</v>
      </c>
      <c r="H28" s="352">
        <f t="shared" si="3"/>
        <v>0</v>
      </c>
      <c r="I28" s="352">
        <f t="shared" si="3"/>
        <v>0</v>
      </c>
      <c r="J28" s="352">
        <f t="shared" si="3"/>
        <v>0</v>
      </c>
      <c r="K28" s="352">
        <f t="shared" si="3"/>
        <v>0</v>
      </c>
      <c r="L28" s="352">
        <f t="shared" si="3"/>
        <v>0</v>
      </c>
      <c r="M28" s="352">
        <f t="shared" si="3"/>
        <v>0</v>
      </c>
      <c r="N28" s="352">
        <f t="shared" si="3"/>
        <v>0</v>
      </c>
      <c r="O28" s="352">
        <f t="shared" si="3"/>
        <v>0</v>
      </c>
    </row>
    <row r="29" spans="1:15" ht="25.9" customHeight="1" x14ac:dyDescent="0.2">
      <c r="A29" s="459" t="s">
        <v>110</v>
      </c>
      <c r="B29" s="448"/>
      <c r="C29" s="449"/>
      <c r="D29" s="450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2"/>
    </row>
  </sheetData>
  <sheetProtection algorithmName="SHA-512" hashValue="dcUTQcIlKTYNkzmj2uzwej4+G/RW5B79ttu/Y2DWeeuz0qJvpMLi2f++gTLRIp3te92mEY78/GLs5jhj7J67jw==" saltValue="n0ofHg+djE4FS/IlcKgMog==" spinCount="100000" sheet="1" objects="1" scenarios="1"/>
  <mergeCells count="15">
    <mergeCell ref="M2:O2"/>
    <mergeCell ref="A2:A3"/>
    <mergeCell ref="B2:B3"/>
    <mergeCell ref="D2:F2"/>
    <mergeCell ref="G2:I2"/>
    <mergeCell ref="J2:L2"/>
    <mergeCell ref="A27:C27"/>
    <mergeCell ref="A28:C28"/>
    <mergeCell ref="D29:O29"/>
    <mergeCell ref="A22:O22"/>
    <mergeCell ref="A4:O4"/>
    <mergeCell ref="A29:C29"/>
    <mergeCell ref="A17:C17"/>
    <mergeCell ref="A18:O18"/>
    <mergeCell ref="A21:C21"/>
  </mergeCells>
  <pageMargins left="0.25" right="0.25" top="0.75" bottom="0.75" header="0.3" footer="0.3"/>
  <pageSetup paperSize="9" scale="5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2">
    <pageSetUpPr fitToPage="1"/>
  </sheetPr>
  <dimension ref="A1:N50"/>
  <sheetViews>
    <sheetView showGridLines="0"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0" sqref="C50:N50"/>
    </sheetView>
  </sheetViews>
  <sheetFormatPr defaultRowHeight="12.75" x14ac:dyDescent="0.2"/>
  <cols>
    <col min="2" max="2" width="56" bestFit="1" customWidth="1"/>
    <col min="3" max="14" width="10.7109375" customWidth="1"/>
  </cols>
  <sheetData>
    <row r="1" spans="1:14" ht="37.15" customHeight="1" thickBot="1" x14ac:dyDescent="0.35">
      <c r="B1" s="25">
        <f>'Järjestön tulos yhteensä'!A2</f>
        <v>0</v>
      </c>
      <c r="C1" s="48" t="str">
        <f>'Järjestön tulos yhteensä'!N1</f>
        <v>TULOS YHTEENSÄ</v>
      </c>
      <c r="D1" s="1"/>
      <c r="E1" s="1"/>
      <c r="F1" s="1"/>
      <c r="G1" s="1"/>
      <c r="I1" s="8"/>
      <c r="J1" s="52" t="s">
        <v>30</v>
      </c>
      <c r="K1" s="8"/>
      <c r="M1" s="1"/>
      <c r="N1" s="1"/>
    </row>
    <row r="2" spans="1:14" ht="47.25" customHeight="1" x14ac:dyDescent="0.2">
      <c r="A2" s="463" t="s">
        <v>101</v>
      </c>
      <c r="B2" s="65" t="s">
        <v>9</v>
      </c>
      <c r="C2" s="465" t="s">
        <v>14</v>
      </c>
      <c r="D2" s="466"/>
      <c r="E2" s="467"/>
      <c r="F2" s="465" t="s">
        <v>10</v>
      </c>
      <c r="G2" s="468"/>
      <c r="H2" s="469"/>
      <c r="I2" s="465" t="s">
        <v>12</v>
      </c>
      <c r="J2" s="466"/>
      <c r="K2" s="466"/>
      <c r="L2" s="460" t="s">
        <v>35</v>
      </c>
      <c r="M2" s="461"/>
      <c r="N2" s="462"/>
    </row>
    <row r="3" spans="1:14" ht="38.25" customHeight="1" x14ac:dyDescent="0.2">
      <c r="A3" s="464"/>
      <c r="B3" s="66"/>
      <c r="C3" s="54" t="s">
        <v>337</v>
      </c>
      <c r="D3" s="55" t="s">
        <v>338</v>
      </c>
      <c r="E3" s="54" t="s">
        <v>282</v>
      </c>
      <c r="F3" s="54" t="str">
        <f>C3</f>
        <v>SU         2017</v>
      </c>
      <c r="G3" s="55" t="str">
        <f>D3</f>
        <v>SU          2016</v>
      </c>
      <c r="H3" s="54" t="str">
        <f>E3</f>
        <v>TP            2015</v>
      </c>
      <c r="I3" s="54" t="str">
        <f>C3</f>
        <v>SU         2017</v>
      </c>
      <c r="J3" s="55" t="str">
        <f>D3</f>
        <v>SU          2016</v>
      </c>
      <c r="K3" s="56" t="str">
        <f>E3</f>
        <v>TP            2015</v>
      </c>
      <c r="L3" s="60" t="str">
        <f>C3</f>
        <v>SU         2017</v>
      </c>
      <c r="M3" s="55" t="str">
        <f>D3</f>
        <v>SU          2016</v>
      </c>
      <c r="N3" s="61" t="str">
        <f>E3</f>
        <v>TP            2015</v>
      </c>
    </row>
    <row r="5" spans="1:14" ht="30" customHeight="1" x14ac:dyDescent="0.2">
      <c r="A5" s="67">
        <v>22155</v>
      </c>
      <c r="B5" s="15" t="s">
        <v>283</v>
      </c>
      <c r="C5" s="69"/>
      <c r="D5" s="69"/>
      <c r="E5" s="69"/>
      <c r="F5" s="69"/>
      <c r="G5" s="69"/>
      <c r="H5" s="69"/>
      <c r="I5" s="69"/>
      <c r="J5" s="69"/>
      <c r="K5" s="70"/>
      <c r="L5" s="71"/>
      <c r="M5" s="69"/>
      <c r="N5" s="72"/>
    </row>
    <row r="6" spans="1:14" ht="30" customHeight="1" x14ac:dyDescent="0.2">
      <c r="A6" s="67">
        <v>22151</v>
      </c>
      <c r="B6" s="15" t="s">
        <v>329</v>
      </c>
      <c r="C6" s="69"/>
      <c r="D6" s="69"/>
      <c r="E6" s="69"/>
      <c r="F6" s="69"/>
      <c r="G6" s="69"/>
      <c r="H6" s="69"/>
      <c r="I6" s="69"/>
      <c r="J6" s="69"/>
      <c r="K6" s="70"/>
      <c r="L6" s="71"/>
      <c r="M6" s="69"/>
      <c r="N6" s="72"/>
    </row>
    <row r="7" spans="1:14" ht="30" customHeight="1" x14ac:dyDescent="0.2">
      <c r="A7" s="67">
        <v>22184</v>
      </c>
      <c r="B7" s="16" t="s">
        <v>334</v>
      </c>
      <c r="C7" s="69"/>
      <c r="D7" s="69"/>
      <c r="E7" s="69"/>
      <c r="F7" s="69"/>
      <c r="G7" s="69"/>
      <c r="H7" s="69"/>
      <c r="I7" s="69"/>
      <c r="J7" s="69"/>
      <c r="K7" s="70"/>
      <c r="L7" s="71"/>
      <c r="M7" s="69"/>
      <c r="N7" s="72"/>
    </row>
    <row r="8" spans="1:14" ht="30" customHeight="1" x14ac:dyDescent="0.2">
      <c r="A8" s="67">
        <v>22152</v>
      </c>
      <c r="B8" s="15" t="s">
        <v>330</v>
      </c>
      <c r="C8" s="69"/>
      <c r="D8" s="69"/>
      <c r="E8" s="69"/>
      <c r="F8" s="69"/>
      <c r="G8" s="69"/>
      <c r="H8" s="69"/>
      <c r="I8" s="69"/>
      <c r="J8" s="69"/>
      <c r="K8" s="70"/>
      <c r="L8" s="71"/>
      <c r="M8" s="69"/>
      <c r="N8" s="72"/>
    </row>
    <row r="9" spans="1:14" ht="30" customHeight="1" x14ac:dyDescent="0.2">
      <c r="A9" s="67">
        <v>22180</v>
      </c>
      <c r="B9" s="15" t="s">
        <v>331</v>
      </c>
      <c r="C9" s="69"/>
      <c r="D9" s="69"/>
      <c r="E9" s="69"/>
      <c r="F9" s="69"/>
      <c r="G9" s="69"/>
      <c r="H9" s="69"/>
      <c r="I9" s="69"/>
      <c r="J9" s="69"/>
      <c r="K9" s="70"/>
      <c r="L9" s="71"/>
      <c r="M9" s="69"/>
      <c r="N9" s="72"/>
    </row>
    <row r="10" spans="1:14" ht="30" customHeight="1" x14ac:dyDescent="0.2">
      <c r="A10" s="67">
        <v>22153</v>
      </c>
      <c r="B10" s="16" t="s">
        <v>284</v>
      </c>
      <c r="C10" s="69"/>
      <c r="D10" s="69"/>
      <c r="E10" s="69"/>
      <c r="F10" s="69"/>
      <c r="G10" s="69"/>
      <c r="H10" s="69"/>
      <c r="I10" s="69"/>
      <c r="J10" s="69"/>
      <c r="K10" s="70"/>
      <c r="L10" s="71"/>
      <c r="M10" s="69"/>
      <c r="N10" s="72"/>
    </row>
    <row r="11" spans="1:14" ht="30" customHeight="1" x14ac:dyDescent="0.2">
      <c r="A11" s="67">
        <v>22154</v>
      </c>
      <c r="B11" s="15" t="s">
        <v>286</v>
      </c>
      <c r="C11" s="69"/>
      <c r="D11" s="69"/>
      <c r="E11" s="69"/>
      <c r="F11" s="69"/>
      <c r="G11" s="69"/>
      <c r="H11" s="69"/>
      <c r="I11" s="69"/>
      <c r="J11" s="69"/>
      <c r="K11" s="70"/>
      <c r="L11" s="71"/>
      <c r="M11" s="69"/>
      <c r="N11" s="72"/>
    </row>
    <row r="12" spans="1:14" ht="30" customHeight="1" x14ac:dyDescent="0.2">
      <c r="A12" s="67">
        <v>22156</v>
      </c>
      <c r="B12" s="15" t="s">
        <v>332</v>
      </c>
      <c r="C12" s="69"/>
      <c r="D12" s="69"/>
      <c r="E12" s="69"/>
      <c r="F12" s="69"/>
      <c r="G12" s="69"/>
      <c r="H12" s="69"/>
      <c r="I12" s="69"/>
      <c r="J12" s="69"/>
      <c r="K12" s="70"/>
      <c r="L12" s="71"/>
      <c r="M12" s="69"/>
      <c r="N12" s="72"/>
    </row>
    <row r="13" spans="1:14" ht="30" customHeight="1" x14ac:dyDescent="0.2">
      <c r="A13" s="67">
        <v>22157</v>
      </c>
      <c r="B13" s="15" t="s">
        <v>79</v>
      </c>
      <c r="C13" s="69"/>
      <c r="D13" s="69"/>
      <c r="E13" s="69"/>
      <c r="F13" s="69"/>
      <c r="G13" s="69"/>
      <c r="H13" s="69"/>
      <c r="I13" s="69"/>
      <c r="J13" s="69"/>
      <c r="K13" s="70"/>
      <c r="L13" s="71"/>
      <c r="M13" s="69"/>
      <c r="N13" s="72"/>
    </row>
    <row r="14" spans="1:14" ht="30" customHeight="1" x14ac:dyDescent="0.2">
      <c r="A14" s="67">
        <v>22158</v>
      </c>
      <c r="B14" s="15" t="s">
        <v>62</v>
      </c>
      <c r="C14" s="69"/>
      <c r="D14" s="69"/>
      <c r="E14" s="69"/>
      <c r="F14" s="69"/>
      <c r="G14" s="69"/>
      <c r="H14" s="69"/>
      <c r="I14" s="69"/>
      <c r="J14" s="69"/>
      <c r="K14" s="70"/>
      <c r="L14" s="71"/>
      <c r="M14" s="69"/>
      <c r="N14" s="72"/>
    </row>
    <row r="15" spans="1:14" ht="30" customHeight="1" x14ac:dyDescent="0.2">
      <c r="A15" s="67">
        <v>22159</v>
      </c>
      <c r="B15" s="15" t="s">
        <v>333</v>
      </c>
      <c r="C15" s="69"/>
      <c r="D15" s="69"/>
      <c r="E15" s="69"/>
      <c r="F15" s="69"/>
      <c r="G15" s="69"/>
      <c r="H15" s="69"/>
      <c r="I15" s="69"/>
      <c r="J15" s="69"/>
      <c r="K15" s="70"/>
      <c r="L15" s="71"/>
      <c r="M15" s="69"/>
      <c r="N15" s="72"/>
    </row>
    <row r="16" spans="1:14" ht="30" customHeight="1" x14ac:dyDescent="0.2">
      <c r="A16" s="67">
        <v>22185</v>
      </c>
      <c r="B16" s="15" t="s">
        <v>285</v>
      </c>
      <c r="C16" s="69"/>
      <c r="D16" s="69"/>
      <c r="E16" s="69"/>
      <c r="F16" s="69"/>
      <c r="G16" s="69"/>
      <c r="H16" s="69"/>
      <c r="I16" s="69"/>
      <c r="J16" s="69"/>
      <c r="K16" s="70"/>
      <c r="L16" s="71"/>
      <c r="M16" s="69"/>
      <c r="N16" s="72"/>
    </row>
    <row r="17" spans="1:14" ht="30" customHeight="1" x14ac:dyDescent="0.3">
      <c r="A17" s="67"/>
      <c r="B17" s="53" t="s">
        <v>63</v>
      </c>
      <c r="C17" s="37">
        <f>SUM(C5:C16)</f>
        <v>0</v>
      </c>
      <c r="D17" s="37">
        <f t="shared" ref="D17:N17" si="0">SUM(D5:D16)</f>
        <v>0</v>
      </c>
      <c r="E17" s="37">
        <f t="shared" si="0"/>
        <v>0</v>
      </c>
      <c r="F17" s="37">
        <f t="shared" si="0"/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8">
        <f t="shared" si="0"/>
        <v>0</v>
      </c>
      <c r="L17" s="39">
        <f t="shared" si="0"/>
        <v>0</v>
      </c>
      <c r="M17" s="37">
        <f t="shared" si="0"/>
        <v>0</v>
      </c>
      <c r="N17" s="40">
        <f t="shared" si="0"/>
        <v>0</v>
      </c>
    </row>
    <row r="18" spans="1:14" ht="30" customHeight="1" x14ac:dyDescent="0.2">
      <c r="A18" s="67">
        <v>22160</v>
      </c>
      <c r="B18" s="16" t="s">
        <v>64</v>
      </c>
      <c r="C18" s="69"/>
      <c r="D18" s="69"/>
      <c r="E18" s="69"/>
      <c r="F18" s="69"/>
      <c r="G18" s="69"/>
      <c r="H18" s="69"/>
      <c r="I18" s="69"/>
      <c r="J18" s="69"/>
      <c r="K18" s="70"/>
      <c r="L18" s="71"/>
      <c r="M18" s="69"/>
      <c r="N18" s="72"/>
    </row>
    <row r="19" spans="1:14" ht="30" customHeight="1" x14ac:dyDescent="0.2">
      <c r="A19" s="67">
        <v>22162</v>
      </c>
      <c r="B19" s="15" t="s">
        <v>102</v>
      </c>
      <c r="C19" s="69"/>
      <c r="D19" s="69"/>
      <c r="E19" s="69"/>
      <c r="F19" s="69"/>
      <c r="G19" s="69"/>
      <c r="H19" s="69"/>
      <c r="I19" s="69"/>
      <c r="J19" s="69"/>
      <c r="K19" s="70"/>
      <c r="L19" s="71"/>
      <c r="M19" s="69"/>
      <c r="N19" s="72"/>
    </row>
    <row r="20" spans="1:14" ht="30" customHeight="1" x14ac:dyDescent="0.2">
      <c r="A20" s="67">
        <v>22186</v>
      </c>
      <c r="B20" s="68" t="s">
        <v>132</v>
      </c>
      <c r="C20" s="69"/>
      <c r="D20" s="69"/>
      <c r="E20" s="69"/>
      <c r="F20" s="69"/>
      <c r="G20" s="69"/>
      <c r="H20" s="69"/>
      <c r="I20" s="69"/>
      <c r="J20" s="69"/>
      <c r="K20" s="70"/>
      <c r="L20" s="71"/>
      <c r="M20" s="69"/>
      <c r="N20" s="72"/>
    </row>
    <row r="21" spans="1:14" ht="30" customHeight="1" x14ac:dyDescent="0.2">
      <c r="A21" s="67">
        <v>22161</v>
      </c>
      <c r="B21" s="15" t="s">
        <v>18</v>
      </c>
      <c r="C21" s="69"/>
      <c r="D21" s="69"/>
      <c r="E21" s="69"/>
      <c r="F21" s="69"/>
      <c r="G21" s="69"/>
      <c r="H21" s="69"/>
      <c r="I21" s="69"/>
      <c r="J21" s="69"/>
      <c r="K21" s="70"/>
      <c r="L21" s="71"/>
      <c r="M21" s="69"/>
      <c r="N21" s="72"/>
    </row>
    <row r="22" spans="1:14" ht="30" customHeight="1" x14ac:dyDescent="0.2">
      <c r="A22" s="67">
        <v>22182</v>
      </c>
      <c r="B22" s="15" t="s">
        <v>103</v>
      </c>
      <c r="C22" s="69"/>
      <c r="D22" s="69"/>
      <c r="E22" s="69"/>
      <c r="F22" s="69"/>
      <c r="G22" s="69"/>
      <c r="H22" s="69"/>
      <c r="I22" s="69"/>
      <c r="J22" s="69"/>
      <c r="K22" s="70"/>
      <c r="L22" s="71"/>
      <c r="M22" s="69"/>
      <c r="N22" s="72"/>
    </row>
    <row r="23" spans="1:14" ht="30" customHeight="1" x14ac:dyDescent="0.2">
      <c r="A23" s="67">
        <v>22163</v>
      </c>
      <c r="B23" s="15" t="s">
        <v>104</v>
      </c>
      <c r="C23" s="69"/>
      <c r="D23" s="69"/>
      <c r="E23" s="69"/>
      <c r="F23" s="69"/>
      <c r="G23" s="69"/>
      <c r="H23" s="69"/>
      <c r="I23" s="69"/>
      <c r="J23" s="69"/>
      <c r="K23" s="70"/>
      <c r="L23" s="71"/>
      <c r="M23" s="69"/>
      <c r="N23" s="72"/>
    </row>
    <row r="24" spans="1:14" ht="30" customHeight="1" x14ac:dyDescent="0.2">
      <c r="A24" s="67">
        <v>22164</v>
      </c>
      <c r="B24" s="15" t="s">
        <v>65</v>
      </c>
      <c r="C24" s="69"/>
      <c r="D24" s="69"/>
      <c r="E24" s="69"/>
      <c r="F24" s="69"/>
      <c r="G24" s="69"/>
      <c r="H24" s="69"/>
      <c r="I24" s="69"/>
      <c r="J24" s="69"/>
      <c r="K24" s="70"/>
      <c r="L24" s="71"/>
      <c r="M24" s="69"/>
      <c r="N24" s="72"/>
    </row>
    <row r="25" spans="1:14" ht="30" customHeight="1" x14ac:dyDescent="0.2">
      <c r="A25" s="67">
        <v>22181</v>
      </c>
      <c r="B25" s="68" t="s">
        <v>107</v>
      </c>
      <c r="C25" s="69"/>
      <c r="D25" s="69"/>
      <c r="E25" s="69"/>
      <c r="F25" s="69"/>
      <c r="G25" s="69"/>
      <c r="H25" s="69"/>
      <c r="I25" s="69"/>
      <c r="J25" s="69"/>
      <c r="K25" s="70"/>
      <c r="L25" s="71"/>
      <c r="M25" s="69"/>
      <c r="N25" s="72"/>
    </row>
    <row r="26" spans="1:14" ht="30" customHeight="1" x14ac:dyDescent="0.2">
      <c r="A26" s="67">
        <v>22165</v>
      </c>
      <c r="B26" s="15" t="s">
        <v>66</v>
      </c>
      <c r="C26" s="69"/>
      <c r="D26" s="69"/>
      <c r="E26" s="69"/>
      <c r="F26" s="69"/>
      <c r="G26" s="69"/>
      <c r="H26" s="69"/>
      <c r="I26" s="69"/>
      <c r="J26" s="69"/>
      <c r="K26" s="70"/>
      <c r="L26" s="71"/>
      <c r="M26" s="69"/>
      <c r="N26" s="72"/>
    </row>
    <row r="27" spans="1:14" ht="30" customHeight="1" x14ac:dyDescent="0.2">
      <c r="A27" s="67">
        <v>22166</v>
      </c>
      <c r="B27" s="15" t="s">
        <v>105</v>
      </c>
      <c r="C27" s="69"/>
      <c r="D27" s="69"/>
      <c r="E27" s="69"/>
      <c r="F27" s="69"/>
      <c r="G27" s="69"/>
      <c r="H27" s="69"/>
      <c r="I27" s="69"/>
      <c r="J27" s="69"/>
      <c r="K27" s="70"/>
      <c r="L27" s="71"/>
      <c r="M27" s="69"/>
      <c r="N27" s="72"/>
    </row>
    <row r="28" spans="1:14" ht="30" customHeight="1" x14ac:dyDescent="0.2">
      <c r="A28" s="67">
        <v>22187</v>
      </c>
      <c r="B28" s="68" t="s">
        <v>109</v>
      </c>
      <c r="C28" s="69"/>
      <c r="D28" s="69"/>
      <c r="E28" s="69"/>
      <c r="F28" s="69"/>
      <c r="G28" s="69"/>
      <c r="H28" s="69"/>
      <c r="I28" s="69"/>
      <c r="J28" s="69"/>
      <c r="K28" s="70"/>
      <c r="L28" s="71"/>
      <c r="M28" s="69"/>
      <c r="N28" s="72"/>
    </row>
    <row r="29" spans="1:14" s="13" customFormat="1" ht="30" customHeight="1" x14ac:dyDescent="0.2">
      <c r="A29" s="67">
        <v>22168</v>
      </c>
      <c r="B29" s="15" t="s">
        <v>67</v>
      </c>
      <c r="C29" s="69"/>
      <c r="D29" s="69"/>
      <c r="E29" s="69"/>
      <c r="F29" s="69"/>
      <c r="G29" s="69"/>
      <c r="H29" s="69"/>
      <c r="I29" s="69"/>
      <c r="J29" s="69"/>
      <c r="K29" s="70"/>
      <c r="L29" s="71"/>
      <c r="M29" s="69"/>
      <c r="N29" s="72"/>
    </row>
    <row r="30" spans="1:14" ht="30" customHeight="1" x14ac:dyDescent="0.2">
      <c r="A30" s="67">
        <v>22169</v>
      </c>
      <c r="B30" s="15" t="s">
        <v>68</v>
      </c>
      <c r="C30" s="69"/>
      <c r="D30" s="69"/>
      <c r="E30" s="69"/>
      <c r="F30" s="69"/>
      <c r="G30" s="69"/>
      <c r="H30" s="69"/>
      <c r="I30" s="69"/>
      <c r="J30" s="69"/>
      <c r="K30" s="70"/>
      <c r="L30" s="71"/>
      <c r="M30" s="69"/>
      <c r="N30" s="72"/>
    </row>
    <row r="31" spans="1:14" ht="30" customHeight="1" x14ac:dyDescent="0.2">
      <c r="A31" s="67">
        <v>22171</v>
      </c>
      <c r="B31" s="15" t="s">
        <v>69</v>
      </c>
      <c r="C31" s="69"/>
      <c r="D31" s="69"/>
      <c r="E31" s="69"/>
      <c r="F31" s="69"/>
      <c r="G31" s="69"/>
      <c r="H31" s="69"/>
      <c r="I31" s="69"/>
      <c r="J31" s="69"/>
      <c r="K31" s="70"/>
      <c r="L31" s="71"/>
      <c r="M31" s="69"/>
      <c r="N31" s="72"/>
    </row>
    <row r="32" spans="1:14" ht="30" customHeight="1" x14ac:dyDescent="0.2">
      <c r="A32" s="67">
        <v>22172</v>
      </c>
      <c r="B32" s="15" t="s">
        <v>70</v>
      </c>
      <c r="C32" s="69"/>
      <c r="D32" s="69"/>
      <c r="E32" s="69"/>
      <c r="F32" s="69"/>
      <c r="G32" s="69"/>
      <c r="H32" s="69"/>
      <c r="I32" s="69"/>
      <c r="J32" s="69"/>
      <c r="K32" s="70"/>
      <c r="L32" s="71"/>
      <c r="M32" s="69"/>
      <c r="N32" s="72"/>
    </row>
    <row r="33" spans="1:14" s="13" customFormat="1" ht="30" customHeight="1" x14ac:dyDescent="0.2">
      <c r="A33" s="67">
        <v>22173</v>
      </c>
      <c r="B33" s="15" t="s">
        <v>11</v>
      </c>
      <c r="C33" s="69"/>
      <c r="D33" s="69"/>
      <c r="E33" s="69"/>
      <c r="F33" s="69"/>
      <c r="G33" s="69"/>
      <c r="H33" s="69"/>
      <c r="I33" s="69"/>
      <c r="J33" s="69"/>
      <c r="K33" s="70"/>
      <c r="L33" s="71"/>
      <c r="M33" s="69"/>
      <c r="N33" s="72"/>
    </row>
    <row r="34" spans="1:14" s="13" customFormat="1" ht="30" customHeight="1" x14ac:dyDescent="0.2">
      <c r="A34" s="67">
        <v>22174</v>
      </c>
      <c r="B34" s="15" t="s">
        <v>71</v>
      </c>
      <c r="C34" s="69"/>
      <c r="D34" s="69"/>
      <c r="E34" s="69"/>
      <c r="F34" s="69"/>
      <c r="G34" s="69"/>
      <c r="H34" s="69"/>
      <c r="I34" s="69"/>
      <c r="J34" s="69"/>
      <c r="K34" s="70"/>
      <c r="L34" s="71"/>
      <c r="M34" s="69"/>
      <c r="N34" s="72"/>
    </row>
    <row r="35" spans="1:14" s="13" customFormat="1" ht="30" customHeight="1" x14ac:dyDescent="0.2">
      <c r="A35" s="67">
        <v>22175</v>
      </c>
      <c r="B35" s="15" t="s">
        <v>80</v>
      </c>
      <c r="C35" s="69"/>
      <c r="D35" s="69"/>
      <c r="E35" s="69"/>
      <c r="F35" s="69"/>
      <c r="G35" s="69"/>
      <c r="H35" s="69"/>
      <c r="I35" s="69"/>
      <c r="J35" s="69"/>
      <c r="K35" s="70"/>
      <c r="L35" s="71"/>
      <c r="M35" s="69"/>
      <c r="N35" s="72"/>
    </row>
    <row r="36" spans="1:14" s="13" customFormat="1" ht="30" customHeight="1" x14ac:dyDescent="0.2">
      <c r="A36" s="67">
        <v>22176</v>
      </c>
      <c r="B36" s="15" t="s">
        <v>72</v>
      </c>
      <c r="C36" s="69"/>
      <c r="D36" s="69"/>
      <c r="E36" s="69"/>
      <c r="F36" s="69"/>
      <c r="G36" s="69"/>
      <c r="H36" s="69"/>
      <c r="I36" s="69"/>
      <c r="J36" s="69"/>
      <c r="K36" s="70"/>
      <c r="L36" s="71"/>
      <c r="M36" s="69"/>
      <c r="N36" s="72"/>
    </row>
    <row r="37" spans="1:14" s="13" customFormat="1" ht="30" customHeight="1" x14ac:dyDescent="0.2">
      <c r="A37" s="67">
        <v>22183</v>
      </c>
      <c r="B37" s="68" t="s">
        <v>108</v>
      </c>
      <c r="C37" s="69"/>
      <c r="D37" s="69"/>
      <c r="E37" s="69"/>
      <c r="F37" s="69"/>
      <c r="G37" s="69"/>
      <c r="H37" s="69"/>
      <c r="I37" s="69"/>
      <c r="J37" s="69"/>
      <c r="K37" s="70"/>
      <c r="L37" s="71"/>
      <c r="M37" s="69"/>
      <c r="N37" s="72"/>
    </row>
    <row r="38" spans="1:14" s="13" customFormat="1" ht="30" customHeight="1" x14ac:dyDescent="0.2">
      <c r="A38" s="67">
        <v>22179</v>
      </c>
      <c r="B38" s="15" t="s">
        <v>73</v>
      </c>
      <c r="C38" s="69"/>
      <c r="D38" s="69"/>
      <c r="E38" s="69"/>
      <c r="F38" s="69"/>
      <c r="G38" s="69"/>
      <c r="H38" s="69"/>
      <c r="I38" s="69"/>
      <c r="J38" s="69"/>
      <c r="K38" s="70"/>
      <c r="L38" s="71"/>
      <c r="M38" s="69"/>
      <c r="N38" s="72"/>
    </row>
    <row r="39" spans="1:14" ht="30" customHeight="1" x14ac:dyDescent="0.2">
      <c r="A39" s="67">
        <v>22177</v>
      </c>
      <c r="B39" s="15" t="s">
        <v>74</v>
      </c>
      <c r="C39" s="69"/>
      <c r="D39" s="69"/>
      <c r="E39" s="69"/>
      <c r="F39" s="69"/>
      <c r="G39" s="69"/>
      <c r="H39" s="69"/>
      <c r="I39" s="69"/>
      <c r="J39" s="69"/>
      <c r="K39" s="70"/>
      <c r="L39" s="71"/>
      <c r="M39" s="69"/>
      <c r="N39" s="72"/>
    </row>
    <row r="40" spans="1:14" ht="30" customHeight="1" x14ac:dyDescent="0.2">
      <c r="A40" s="67">
        <v>22167</v>
      </c>
      <c r="B40" s="15" t="s">
        <v>106</v>
      </c>
      <c r="C40" s="69"/>
      <c r="D40" s="69"/>
      <c r="E40" s="69"/>
      <c r="F40" s="69"/>
      <c r="G40" s="69"/>
      <c r="H40" s="69"/>
      <c r="I40" s="69"/>
      <c r="J40" s="69"/>
      <c r="K40" s="70"/>
      <c r="L40" s="71"/>
      <c r="M40" s="69"/>
      <c r="N40" s="72"/>
    </row>
    <row r="41" spans="1:14" ht="30" customHeight="1" x14ac:dyDescent="0.2">
      <c r="A41" s="67">
        <v>22170</v>
      </c>
      <c r="B41" s="15" t="s">
        <v>75</v>
      </c>
      <c r="C41" s="69"/>
      <c r="D41" s="69"/>
      <c r="E41" s="69"/>
      <c r="F41" s="69"/>
      <c r="G41" s="69"/>
      <c r="H41" s="69"/>
      <c r="I41" s="69"/>
      <c r="J41" s="69"/>
      <c r="K41" s="70"/>
      <c r="L41" s="71"/>
      <c r="M41" s="69"/>
      <c r="N41" s="72"/>
    </row>
    <row r="42" spans="1:14" ht="30" customHeight="1" x14ac:dyDescent="0.2">
      <c r="A42" s="67">
        <v>22178</v>
      </c>
      <c r="B42" s="15" t="s">
        <v>76</v>
      </c>
      <c r="C42" s="69"/>
      <c r="D42" s="69"/>
      <c r="E42" s="69"/>
      <c r="F42" s="69"/>
      <c r="G42" s="69"/>
      <c r="H42" s="69"/>
      <c r="I42" s="69"/>
      <c r="J42" s="69"/>
      <c r="K42" s="70"/>
      <c r="L42" s="71"/>
      <c r="M42" s="69"/>
      <c r="N42" s="72"/>
    </row>
    <row r="43" spans="1:14" ht="30" customHeight="1" x14ac:dyDescent="0.3">
      <c r="A43" s="67"/>
      <c r="B43" s="53" t="s">
        <v>77</v>
      </c>
      <c r="C43" s="37">
        <f>SUM(C18:C42)</f>
        <v>0</v>
      </c>
      <c r="D43" s="37">
        <f t="shared" ref="D43:N43" si="1">SUM(D18:D42)</f>
        <v>0</v>
      </c>
      <c r="E43" s="37">
        <f t="shared" si="1"/>
        <v>0</v>
      </c>
      <c r="F43" s="37">
        <f t="shared" si="1"/>
        <v>0</v>
      </c>
      <c r="G43" s="37">
        <f t="shared" si="1"/>
        <v>0</v>
      </c>
      <c r="H43" s="37">
        <f t="shared" si="1"/>
        <v>0</v>
      </c>
      <c r="I43" s="37">
        <f t="shared" si="1"/>
        <v>0</v>
      </c>
      <c r="J43" s="37">
        <f t="shared" si="1"/>
        <v>0</v>
      </c>
      <c r="K43" s="38">
        <f t="shared" si="1"/>
        <v>0</v>
      </c>
      <c r="L43" s="39">
        <f t="shared" si="1"/>
        <v>0</v>
      </c>
      <c r="M43" s="37">
        <f t="shared" si="1"/>
        <v>0</v>
      </c>
      <c r="N43" s="40">
        <f t="shared" si="1"/>
        <v>0</v>
      </c>
    </row>
    <row r="44" spans="1:14" ht="30" customHeight="1" x14ac:dyDescent="0.2">
      <c r="A44" s="368">
        <v>22188</v>
      </c>
      <c r="B44" s="68" t="s">
        <v>131</v>
      </c>
      <c r="C44" s="69"/>
      <c r="D44" s="69"/>
      <c r="E44" s="69"/>
      <c r="F44" s="69"/>
      <c r="G44" s="69"/>
      <c r="H44" s="69"/>
      <c r="I44" s="69"/>
      <c r="J44" s="69"/>
      <c r="K44" s="70"/>
      <c r="L44" s="71"/>
      <c r="M44" s="69"/>
      <c r="N44" s="72"/>
    </row>
    <row r="45" spans="1:14" ht="30" customHeight="1" x14ac:dyDescent="0.2">
      <c r="A45" s="67">
        <v>22118</v>
      </c>
      <c r="B45" s="15" t="s">
        <v>82</v>
      </c>
      <c r="C45" s="69"/>
      <c r="D45" s="69"/>
      <c r="E45" s="69"/>
      <c r="F45" s="69"/>
      <c r="G45" s="69"/>
      <c r="H45" s="69"/>
      <c r="I45" s="69"/>
      <c r="J45" s="69"/>
      <c r="K45" s="70"/>
      <c r="L45" s="71"/>
      <c r="M45" s="69"/>
      <c r="N45" s="72"/>
    </row>
    <row r="46" spans="1:14" ht="30" customHeight="1" x14ac:dyDescent="0.2">
      <c r="A46" s="67">
        <v>22121</v>
      </c>
      <c r="B46" s="15" t="s">
        <v>83</v>
      </c>
      <c r="C46" s="69"/>
      <c r="D46" s="69"/>
      <c r="E46" s="69"/>
      <c r="F46" s="69"/>
      <c r="G46" s="69"/>
      <c r="H46" s="69"/>
      <c r="I46" s="69"/>
      <c r="J46" s="69"/>
      <c r="K46" s="70"/>
      <c r="L46" s="71"/>
      <c r="M46" s="69"/>
      <c r="N46" s="72"/>
    </row>
    <row r="47" spans="1:14" ht="30" customHeight="1" x14ac:dyDescent="0.2">
      <c r="A47" s="67">
        <v>22122</v>
      </c>
      <c r="B47" s="15" t="s">
        <v>81</v>
      </c>
      <c r="C47" s="69"/>
      <c r="D47" s="69"/>
      <c r="E47" s="69"/>
      <c r="F47" s="69"/>
      <c r="G47" s="69"/>
      <c r="H47" s="69"/>
      <c r="I47" s="69"/>
      <c r="J47" s="69"/>
      <c r="K47" s="70"/>
      <c r="L47" s="71"/>
      <c r="M47" s="69"/>
      <c r="N47" s="72"/>
    </row>
    <row r="48" spans="1:14" ht="30" customHeight="1" x14ac:dyDescent="0.3">
      <c r="B48" s="53" t="s">
        <v>84</v>
      </c>
      <c r="C48" s="37">
        <f>SUM(C44:C47)</f>
        <v>0</v>
      </c>
      <c r="D48" s="37">
        <f t="shared" ref="D48:N48" si="2">SUM(D44:D47)</f>
        <v>0</v>
      </c>
      <c r="E48" s="37">
        <f t="shared" si="2"/>
        <v>0</v>
      </c>
      <c r="F48" s="37">
        <f t="shared" si="2"/>
        <v>0</v>
      </c>
      <c r="G48" s="37">
        <f t="shared" si="2"/>
        <v>0</v>
      </c>
      <c r="H48" s="37">
        <f t="shared" si="2"/>
        <v>0</v>
      </c>
      <c r="I48" s="37">
        <f t="shared" si="2"/>
        <v>0</v>
      </c>
      <c r="J48" s="37">
        <f t="shared" si="2"/>
        <v>0</v>
      </c>
      <c r="K48" s="38">
        <f t="shared" si="2"/>
        <v>0</v>
      </c>
      <c r="L48" s="39">
        <f t="shared" si="2"/>
        <v>0</v>
      </c>
      <c r="M48" s="37">
        <f t="shared" si="2"/>
        <v>0</v>
      </c>
      <c r="N48" s="40">
        <f t="shared" si="2"/>
        <v>0</v>
      </c>
    </row>
    <row r="49" spans="2:14" ht="50.1" customHeight="1" thickBot="1" x14ac:dyDescent="0.35">
      <c r="B49" s="53" t="s">
        <v>78</v>
      </c>
      <c r="C49" s="36">
        <f t="shared" ref="C49:N49" si="3">C17+C43+C48</f>
        <v>0</v>
      </c>
      <c r="D49" s="36">
        <f t="shared" si="3"/>
        <v>0</v>
      </c>
      <c r="E49" s="36">
        <f t="shared" si="3"/>
        <v>0</v>
      </c>
      <c r="F49" s="36">
        <f t="shared" si="3"/>
        <v>0</v>
      </c>
      <c r="G49" s="36">
        <f t="shared" si="3"/>
        <v>0</v>
      </c>
      <c r="H49" s="36">
        <f t="shared" si="3"/>
        <v>0</v>
      </c>
      <c r="I49" s="36">
        <f t="shared" si="3"/>
        <v>0</v>
      </c>
      <c r="J49" s="36">
        <f t="shared" si="3"/>
        <v>0</v>
      </c>
      <c r="K49" s="41">
        <f t="shared" si="3"/>
        <v>0</v>
      </c>
      <c r="L49" s="42">
        <f t="shared" si="3"/>
        <v>0</v>
      </c>
      <c r="M49" s="43">
        <f t="shared" si="3"/>
        <v>0</v>
      </c>
      <c r="N49" s="44">
        <f t="shared" si="3"/>
        <v>0</v>
      </c>
    </row>
    <row r="50" spans="2:14" ht="51" customHeight="1" x14ac:dyDescent="0.2">
      <c r="B50" s="15" t="s">
        <v>110</v>
      </c>
      <c r="C50" s="470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</row>
  </sheetData>
  <sheetProtection algorithmName="SHA-512" hashValue="uDueALgn93NTRMYoij1MvgF8WM4CJVRUwHs62XDI5gaDrnp9/LXjsakzAyVUxc5E7EBQcxxRSgxcTP1iH45GBg==" saltValue="OCrFNj+nKeGeqzSiQ9VF9Q==" spinCount="100000" sheet="1" objects="1" scenarios="1" selectLockedCells="1"/>
  <mergeCells count="6">
    <mergeCell ref="A2:A3"/>
    <mergeCell ref="C50:N50"/>
    <mergeCell ref="C2:E2"/>
    <mergeCell ref="F2:H2"/>
    <mergeCell ref="L2:N2"/>
    <mergeCell ref="I2:K2"/>
  </mergeCells>
  <phoneticPr fontId="0" type="noConversion"/>
  <pageMargins left="0.25" right="0.25" top="0.75" bottom="0.75" header="0.3" footer="0.3"/>
  <pageSetup paperSize="9" scale="48" orientation="portrait" cellComments="asDisplayed" r:id="rId1"/>
  <headerFooter alignWithMargins="0">
    <oddFooter>&amp;RVT/hg/&amp;D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>
    <pageSetUpPr fitToPage="1"/>
  </sheetPr>
  <dimension ref="A1:N42"/>
  <sheetViews>
    <sheetView showGridLines="0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32" sqref="N32"/>
    </sheetView>
  </sheetViews>
  <sheetFormatPr defaultRowHeight="12.75" x14ac:dyDescent="0.2"/>
  <cols>
    <col min="2" max="2" width="73.7109375" customWidth="1"/>
    <col min="3" max="3" width="8.7109375" customWidth="1"/>
    <col min="4" max="4" width="9.85546875" bestFit="1" customWidth="1"/>
    <col min="5" max="6" width="8.7109375" customWidth="1"/>
    <col min="7" max="7" width="9.85546875" bestFit="1" customWidth="1"/>
    <col min="8" max="9" width="8.7109375" customWidth="1"/>
    <col min="10" max="10" width="9.85546875" bestFit="1" customWidth="1"/>
    <col min="11" max="12" width="8.7109375" customWidth="1"/>
    <col min="13" max="13" width="9.85546875" bestFit="1" customWidth="1"/>
    <col min="14" max="14" width="8.7109375" customWidth="1"/>
  </cols>
  <sheetData>
    <row r="1" spans="1:14" ht="22.5" x14ac:dyDescent="0.3">
      <c r="B1" s="2"/>
      <c r="C1" s="48" t="str">
        <f>Palokuntakoulutus!C1</f>
        <v>TULOS YHTEENSÄ</v>
      </c>
      <c r="D1" s="1"/>
      <c r="E1" s="1"/>
      <c r="F1" s="1"/>
      <c r="G1" s="1"/>
      <c r="I1" s="8"/>
      <c r="J1" s="8"/>
      <c r="K1" s="8"/>
      <c r="L1" s="21"/>
      <c r="M1" s="1"/>
      <c r="N1" s="1"/>
    </row>
    <row r="2" spans="1:14" ht="30" customHeight="1" thickBot="1" x14ac:dyDescent="0.35">
      <c r="A2" s="74"/>
      <c r="B2" s="35">
        <f>'Järjestön tulos yhteensä'!A2</f>
        <v>0</v>
      </c>
      <c r="C2" s="52" t="s">
        <v>31</v>
      </c>
      <c r="D2" s="19"/>
      <c r="E2" s="19"/>
      <c r="F2" s="20"/>
      <c r="G2" s="20"/>
      <c r="H2" s="19"/>
      <c r="I2" s="20"/>
      <c r="J2" s="20"/>
    </row>
    <row r="3" spans="1:14" ht="47.25" customHeight="1" x14ac:dyDescent="0.2">
      <c r="A3" s="463" t="s">
        <v>101</v>
      </c>
      <c r="B3" s="65" t="s">
        <v>9</v>
      </c>
      <c r="C3" s="472" t="s">
        <v>14</v>
      </c>
      <c r="D3" s="473"/>
      <c r="E3" s="474"/>
      <c r="F3" s="472" t="s">
        <v>10</v>
      </c>
      <c r="G3" s="473"/>
      <c r="H3" s="474"/>
      <c r="I3" s="472" t="s">
        <v>13</v>
      </c>
      <c r="J3" s="473"/>
      <c r="K3" s="473"/>
      <c r="L3" s="460" t="s">
        <v>35</v>
      </c>
      <c r="M3" s="461" t="s">
        <v>38</v>
      </c>
      <c r="N3" s="462" t="s">
        <v>39</v>
      </c>
    </row>
    <row r="4" spans="1:14" ht="37.5" customHeight="1" x14ac:dyDescent="0.2">
      <c r="A4" s="464"/>
      <c r="B4" s="66"/>
      <c r="C4" s="54" t="str">
        <f>Palokuntakoulutus!C3</f>
        <v>SU         2017</v>
      </c>
      <c r="D4" s="55" t="str">
        <f>Palokuntakoulutus!D3</f>
        <v>SU          2016</v>
      </c>
      <c r="E4" s="54" t="str">
        <f>Palokuntakoulutus!E3</f>
        <v>TP            2015</v>
      </c>
      <c r="F4" s="54" t="str">
        <f>Palokuntakoulutus!C3</f>
        <v>SU         2017</v>
      </c>
      <c r="G4" s="55" t="str">
        <f>Palokuntakoulutus!D3</f>
        <v>SU          2016</v>
      </c>
      <c r="H4" s="54" t="str">
        <f>E4</f>
        <v>TP            2015</v>
      </c>
      <c r="I4" s="54" t="str">
        <f>Palokuntakoulutus!C3</f>
        <v>SU         2017</v>
      </c>
      <c r="J4" s="55" t="str">
        <f>Palokuntakoulutus!D3</f>
        <v>SU          2016</v>
      </c>
      <c r="K4" s="56" t="str">
        <f>E4</f>
        <v>TP            2015</v>
      </c>
      <c r="L4" s="57" t="str">
        <f>C4</f>
        <v>SU         2017</v>
      </c>
      <c r="M4" s="58" t="str">
        <f>D4</f>
        <v>SU          2016</v>
      </c>
      <c r="N4" s="59" t="str">
        <f>E4</f>
        <v>TP            2015</v>
      </c>
    </row>
    <row r="5" spans="1:14" ht="30" customHeight="1" x14ac:dyDescent="0.2">
      <c r="A5" s="67">
        <v>21352</v>
      </c>
      <c r="B5" s="336" t="s">
        <v>231</v>
      </c>
      <c r="C5" s="69"/>
      <c r="D5" s="69"/>
      <c r="E5" s="69"/>
      <c r="F5" s="69"/>
      <c r="G5" s="69"/>
      <c r="H5" s="69"/>
      <c r="I5" s="337"/>
      <c r="J5" s="337"/>
      <c r="K5" s="338"/>
      <c r="L5" s="71"/>
      <c r="M5" s="69"/>
      <c r="N5" s="72"/>
    </row>
    <row r="6" spans="1:14" ht="30" customHeight="1" x14ac:dyDescent="0.2">
      <c r="A6" s="336">
        <v>21310</v>
      </c>
      <c r="B6" s="170" t="s">
        <v>264</v>
      </c>
      <c r="C6" s="69"/>
      <c r="D6" s="69"/>
      <c r="E6" s="69"/>
      <c r="F6" s="69"/>
      <c r="G6" s="69"/>
      <c r="H6" s="69"/>
      <c r="I6" s="337"/>
      <c r="J6" s="337"/>
      <c r="K6" s="338"/>
      <c r="L6" s="71"/>
      <c r="M6" s="69"/>
      <c r="N6" s="72"/>
    </row>
    <row r="7" spans="1:14" ht="30" customHeight="1" x14ac:dyDescent="0.2">
      <c r="A7" s="73">
        <v>21312</v>
      </c>
      <c r="B7" s="170" t="s">
        <v>265</v>
      </c>
      <c r="C7" s="69"/>
      <c r="D7" s="69"/>
      <c r="E7" s="69"/>
      <c r="F7" s="69"/>
      <c r="G7" s="69"/>
      <c r="H7" s="69"/>
      <c r="I7" s="69"/>
      <c r="J7" s="69"/>
      <c r="K7" s="70"/>
      <c r="L7" s="71"/>
      <c r="M7" s="69"/>
      <c r="N7" s="72"/>
    </row>
    <row r="8" spans="1:14" ht="30" customHeight="1" x14ac:dyDescent="0.2">
      <c r="A8" s="67">
        <v>21350</v>
      </c>
      <c r="B8" s="15" t="s">
        <v>20</v>
      </c>
      <c r="C8" s="69"/>
      <c r="D8" s="69"/>
      <c r="E8" s="69"/>
      <c r="F8" s="69"/>
      <c r="G8" s="69"/>
      <c r="H8" s="69"/>
      <c r="I8" s="69"/>
      <c r="J8" s="69"/>
      <c r="K8" s="70"/>
      <c r="L8" s="71"/>
      <c r="M8" s="69"/>
      <c r="N8" s="72"/>
    </row>
    <row r="9" spans="1:14" ht="30" customHeight="1" x14ac:dyDescent="0.2">
      <c r="A9" s="67">
        <v>21351</v>
      </c>
      <c r="B9" s="15" t="s">
        <v>21</v>
      </c>
      <c r="C9" s="69"/>
      <c r="D9" s="69"/>
      <c r="E9" s="69"/>
      <c r="F9" s="69"/>
      <c r="G9" s="69"/>
      <c r="H9" s="69"/>
      <c r="I9" s="69"/>
      <c r="J9" s="69"/>
      <c r="K9" s="70"/>
      <c r="L9" s="71"/>
      <c r="M9" s="69"/>
      <c r="N9" s="72"/>
    </row>
    <row r="10" spans="1:14" ht="30" customHeight="1" x14ac:dyDescent="0.2">
      <c r="A10" s="67">
        <v>21353</v>
      </c>
      <c r="B10" s="15" t="s">
        <v>22</v>
      </c>
      <c r="C10" s="69"/>
      <c r="D10" s="69"/>
      <c r="E10" s="69"/>
      <c r="F10" s="69"/>
      <c r="G10" s="69"/>
      <c r="H10" s="69"/>
      <c r="I10" s="69"/>
      <c r="J10" s="69"/>
      <c r="K10" s="70"/>
      <c r="L10" s="71"/>
      <c r="M10" s="69"/>
      <c r="N10" s="72"/>
    </row>
    <row r="11" spans="1:14" ht="30" customHeight="1" x14ac:dyDescent="0.2">
      <c r="A11" s="67">
        <v>21354</v>
      </c>
      <c r="B11" s="15" t="s">
        <v>269</v>
      </c>
      <c r="C11" s="69"/>
      <c r="D11" s="69"/>
      <c r="E11" s="69"/>
      <c r="F11" s="69"/>
      <c r="G11" s="69"/>
      <c r="H11" s="69"/>
      <c r="I11" s="69"/>
      <c r="J11" s="69"/>
      <c r="K11" s="70"/>
      <c r="L11" s="71"/>
      <c r="M11" s="69"/>
      <c r="N11" s="72"/>
    </row>
    <row r="12" spans="1:14" ht="30" customHeight="1" x14ac:dyDescent="0.2">
      <c r="A12" s="67">
        <v>21355</v>
      </c>
      <c r="B12" s="15" t="s">
        <v>130</v>
      </c>
      <c r="C12" s="69"/>
      <c r="D12" s="69"/>
      <c r="E12" s="69"/>
      <c r="F12" s="69"/>
      <c r="G12" s="69"/>
      <c r="H12" s="69"/>
      <c r="I12" s="69"/>
      <c r="J12" s="69"/>
      <c r="K12" s="70"/>
      <c r="L12" s="71"/>
      <c r="M12" s="69"/>
      <c r="N12" s="72"/>
    </row>
    <row r="13" spans="1:14" ht="30" customHeight="1" x14ac:dyDescent="0.2">
      <c r="A13" s="67">
        <v>21356</v>
      </c>
      <c r="B13" s="68" t="s">
        <v>321</v>
      </c>
      <c r="C13" s="69"/>
      <c r="D13" s="69"/>
      <c r="E13" s="69"/>
      <c r="F13" s="69"/>
      <c r="G13" s="69"/>
      <c r="H13" s="69"/>
      <c r="I13" s="69"/>
      <c r="J13" s="69"/>
      <c r="K13" s="70"/>
      <c r="L13" s="71"/>
      <c r="M13" s="69"/>
      <c r="N13" s="72"/>
    </row>
    <row r="14" spans="1:14" ht="30" customHeight="1" x14ac:dyDescent="0.2">
      <c r="A14" s="67">
        <v>21357</v>
      </c>
      <c r="B14" s="68" t="s">
        <v>322</v>
      </c>
      <c r="C14" s="69"/>
      <c r="D14" s="69"/>
      <c r="E14" s="69"/>
      <c r="F14" s="69"/>
      <c r="G14" s="69"/>
      <c r="H14" s="69"/>
      <c r="I14" s="69"/>
      <c r="J14" s="69"/>
      <c r="K14" s="70"/>
      <c r="L14" s="71"/>
      <c r="M14" s="69"/>
      <c r="N14" s="72"/>
    </row>
    <row r="15" spans="1:14" ht="30" customHeight="1" x14ac:dyDescent="0.2">
      <c r="A15" s="67">
        <v>21358</v>
      </c>
      <c r="B15" s="68" t="s">
        <v>323</v>
      </c>
      <c r="C15" s="69"/>
      <c r="D15" s="69"/>
      <c r="E15" s="69"/>
      <c r="F15" s="69"/>
      <c r="G15" s="69"/>
      <c r="H15" s="69"/>
      <c r="I15" s="69"/>
      <c r="J15" s="69"/>
      <c r="K15" s="70"/>
      <c r="L15" s="71"/>
      <c r="M15" s="69"/>
      <c r="N15" s="72"/>
    </row>
    <row r="16" spans="1:14" ht="30" customHeight="1" x14ac:dyDescent="0.3">
      <c r="A16" s="67"/>
      <c r="B16" s="53" t="s">
        <v>85</v>
      </c>
      <c r="C16" s="37">
        <f>SUM(C5:C15)</f>
        <v>0</v>
      </c>
      <c r="D16" s="37">
        <f t="shared" ref="D16:N16" si="0">SUM(D5:D15)</f>
        <v>0</v>
      </c>
      <c r="E16" s="37">
        <f t="shared" si="0"/>
        <v>0</v>
      </c>
      <c r="F16" s="37">
        <f t="shared" si="0"/>
        <v>0</v>
      </c>
      <c r="G16" s="37">
        <f t="shared" si="0"/>
        <v>0</v>
      </c>
      <c r="H16" s="37">
        <f t="shared" si="0"/>
        <v>0</v>
      </c>
      <c r="I16" s="37">
        <f t="shared" si="0"/>
        <v>0</v>
      </c>
      <c r="J16" s="37">
        <f t="shared" si="0"/>
        <v>0</v>
      </c>
      <c r="K16" s="37">
        <f t="shared" si="0"/>
        <v>0</v>
      </c>
      <c r="L16" s="37">
        <f t="shared" si="0"/>
        <v>0</v>
      </c>
      <c r="M16" s="37">
        <f t="shared" si="0"/>
        <v>0</v>
      </c>
      <c r="N16" s="37">
        <f t="shared" si="0"/>
        <v>0</v>
      </c>
    </row>
    <row r="17" spans="1:14" ht="30" customHeight="1" x14ac:dyDescent="0.2">
      <c r="A17" s="73">
        <v>21204</v>
      </c>
      <c r="B17" s="336" t="s">
        <v>325</v>
      </c>
      <c r="C17" s="69"/>
      <c r="D17" s="69"/>
      <c r="E17" s="69"/>
      <c r="F17" s="69"/>
      <c r="G17" s="69"/>
      <c r="H17" s="69"/>
      <c r="I17" s="69"/>
      <c r="J17" s="69"/>
      <c r="K17" s="70"/>
      <c r="L17" s="71"/>
      <c r="M17" s="69"/>
      <c r="N17" s="72"/>
    </row>
    <row r="18" spans="1:14" ht="30" customHeight="1" x14ac:dyDescent="0.2">
      <c r="A18" s="73">
        <v>21252</v>
      </c>
      <c r="B18" s="336" t="s">
        <v>266</v>
      </c>
      <c r="C18" s="69"/>
      <c r="D18" s="69"/>
      <c r="E18" s="69"/>
      <c r="F18" s="69"/>
      <c r="G18" s="69"/>
      <c r="H18" s="69"/>
      <c r="I18" s="337"/>
      <c r="J18" s="337"/>
      <c r="K18" s="338"/>
      <c r="L18" s="71"/>
      <c r="M18" s="69"/>
      <c r="N18" s="72"/>
    </row>
    <row r="19" spans="1:14" ht="30" customHeight="1" x14ac:dyDescent="0.2">
      <c r="A19" s="73">
        <v>21203</v>
      </c>
      <c r="B19" s="336" t="s">
        <v>324</v>
      </c>
      <c r="C19" s="69"/>
      <c r="D19" s="69"/>
      <c r="E19" s="69"/>
      <c r="F19" s="69"/>
      <c r="G19" s="69"/>
      <c r="H19" s="69"/>
      <c r="I19" s="69"/>
      <c r="J19" s="69"/>
      <c r="K19" s="70"/>
      <c r="L19" s="71"/>
      <c r="M19" s="69"/>
      <c r="N19" s="72"/>
    </row>
    <row r="20" spans="1:14" ht="30" customHeight="1" x14ac:dyDescent="0.2">
      <c r="A20" s="73">
        <v>21201</v>
      </c>
      <c r="B20" s="336" t="s">
        <v>267</v>
      </c>
      <c r="C20" s="69"/>
      <c r="D20" s="69"/>
      <c r="E20" s="69"/>
      <c r="F20" s="69"/>
      <c r="G20" s="69"/>
      <c r="H20" s="69"/>
      <c r="I20" s="337"/>
      <c r="J20" s="337"/>
      <c r="K20" s="338"/>
      <c r="L20" s="71"/>
      <c r="M20" s="69"/>
      <c r="N20" s="72"/>
    </row>
    <row r="21" spans="1:14" ht="30" customHeight="1" x14ac:dyDescent="0.2">
      <c r="A21" s="73">
        <v>21212</v>
      </c>
      <c r="B21" s="336" t="s">
        <v>259</v>
      </c>
      <c r="C21" s="69"/>
      <c r="D21" s="69"/>
      <c r="E21" s="69"/>
      <c r="F21" s="69"/>
      <c r="G21" s="69"/>
      <c r="H21" s="69"/>
      <c r="I21" s="69"/>
      <c r="J21" s="69"/>
      <c r="K21" s="70"/>
      <c r="L21" s="71"/>
      <c r="M21" s="69"/>
      <c r="N21" s="72"/>
    </row>
    <row r="22" spans="1:14" ht="30" customHeight="1" x14ac:dyDescent="0.2">
      <c r="A22" s="73">
        <v>21201</v>
      </c>
      <c r="B22" s="336" t="s">
        <v>255</v>
      </c>
      <c r="C22" s="69"/>
      <c r="D22" s="69"/>
      <c r="E22" s="69"/>
      <c r="F22" s="69"/>
      <c r="G22" s="69"/>
      <c r="H22" s="69"/>
      <c r="I22" s="69"/>
      <c r="J22" s="69"/>
      <c r="K22" s="70"/>
      <c r="L22" s="71"/>
      <c r="M22" s="69"/>
      <c r="N22" s="72"/>
    </row>
    <row r="23" spans="1:14" ht="30" customHeight="1" x14ac:dyDescent="0.2">
      <c r="A23" s="73">
        <v>21253</v>
      </c>
      <c r="B23" s="336" t="s">
        <v>256</v>
      </c>
      <c r="C23" s="69"/>
      <c r="D23" s="69"/>
      <c r="E23" s="69"/>
      <c r="F23" s="69"/>
      <c r="G23" s="69"/>
      <c r="H23" s="69"/>
      <c r="I23" s="69"/>
      <c r="J23" s="69"/>
      <c r="K23" s="70"/>
      <c r="L23" s="71"/>
      <c r="M23" s="69"/>
      <c r="N23" s="72"/>
    </row>
    <row r="24" spans="1:14" ht="30" customHeight="1" x14ac:dyDescent="0.2">
      <c r="A24" s="73">
        <v>21254</v>
      </c>
      <c r="B24" s="336" t="s">
        <v>257</v>
      </c>
      <c r="C24" s="69"/>
      <c r="D24" s="69"/>
      <c r="E24" s="69"/>
      <c r="F24" s="69"/>
      <c r="G24" s="69"/>
      <c r="H24" s="69"/>
      <c r="I24" s="69"/>
      <c r="J24" s="69"/>
      <c r="K24" s="70"/>
      <c r="L24" s="71"/>
      <c r="M24" s="69"/>
      <c r="N24" s="72"/>
    </row>
    <row r="25" spans="1:14" ht="30" customHeight="1" x14ac:dyDescent="0.2">
      <c r="A25" s="73">
        <v>21255</v>
      </c>
      <c r="B25" s="336" t="s">
        <v>258</v>
      </c>
      <c r="C25" s="69"/>
      <c r="D25" s="69"/>
      <c r="E25" s="69"/>
      <c r="F25" s="69"/>
      <c r="G25" s="69"/>
      <c r="H25" s="69"/>
      <c r="I25" s="69"/>
      <c r="J25" s="69"/>
      <c r="K25" s="70"/>
      <c r="L25" s="71"/>
      <c r="M25" s="69"/>
      <c r="N25" s="72"/>
    </row>
    <row r="26" spans="1:14" ht="30" customHeight="1" x14ac:dyDescent="0.2">
      <c r="A26" s="73">
        <v>21202</v>
      </c>
      <c r="B26" s="359" t="s">
        <v>281</v>
      </c>
      <c r="C26" s="337"/>
      <c r="D26" s="69"/>
      <c r="E26" s="69"/>
      <c r="F26" s="337"/>
      <c r="G26" s="69"/>
      <c r="H26" s="69"/>
      <c r="I26" s="337"/>
      <c r="J26" s="69"/>
      <c r="K26" s="70"/>
      <c r="L26" s="358"/>
      <c r="M26" s="69"/>
      <c r="N26" s="72"/>
    </row>
    <row r="27" spans="1:14" ht="30" customHeight="1" x14ac:dyDescent="0.3">
      <c r="A27" s="73"/>
      <c r="B27" s="53" t="s">
        <v>260</v>
      </c>
      <c r="C27" s="37">
        <f>SUM(C17:C26)</f>
        <v>0</v>
      </c>
      <c r="D27" s="37">
        <f t="shared" ref="D27:N27" si="1">SUM(D17:D26)</f>
        <v>0</v>
      </c>
      <c r="E27" s="37">
        <f t="shared" si="1"/>
        <v>0</v>
      </c>
      <c r="F27" s="37">
        <f t="shared" si="1"/>
        <v>0</v>
      </c>
      <c r="G27" s="37">
        <f t="shared" si="1"/>
        <v>0</v>
      </c>
      <c r="H27" s="37">
        <f t="shared" si="1"/>
        <v>0</v>
      </c>
      <c r="I27" s="37">
        <f t="shared" si="1"/>
        <v>0</v>
      </c>
      <c r="J27" s="37">
        <f t="shared" si="1"/>
        <v>0</v>
      </c>
      <c r="K27" s="37">
        <f t="shared" si="1"/>
        <v>0</v>
      </c>
      <c r="L27" s="37">
        <f t="shared" si="1"/>
        <v>0</v>
      </c>
      <c r="M27" s="37">
        <f t="shared" si="1"/>
        <v>0</v>
      </c>
      <c r="N27" s="37">
        <f t="shared" si="1"/>
        <v>0</v>
      </c>
    </row>
    <row r="28" spans="1:14" ht="30" customHeight="1" x14ac:dyDescent="0.2">
      <c r="A28" s="73">
        <v>21119</v>
      </c>
      <c r="B28" s="336" t="s">
        <v>327</v>
      </c>
      <c r="C28" s="69"/>
      <c r="D28" s="69"/>
      <c r="E28" s="69"/>
      <c r="F28" s="69"/>
      <c r="G28" s="69"/>
      <c r="H28" s="69"/>
      <c r="I28" s="69"/>
      <c r="J28" s="69"/>
      <c r="K28" s="70"/>
      <c r="L28" s="71"/>
      <c r="M28" s="69"/>
      <c r="N28" s="72"/>
    </row>
    <row r="29" spans="1:14" ht="30" customHeight="1" x14ac:dyDescent="0.2">
      <c r="A29" s="73">
        <v>21118</v>
      </c>
      <c r="B29" s="336" t="s">
        <v>326</v>
      </c>
      <c r="C29" s="69"/>
      <c r="D29" s="69"/>
      <c r="E29" s="69"/>
      <c r="F29" s="69"/>
      <c r="G29" s="69"/>
      <c r="H29" s="69"/>
      <c r="I29" s="69"/>
      <c r="J29" s="69"/>
      <c r="K29" s="70"/>
      <c r="L29" s="71"/>
      <c r="M29" s="69"/>
      <c r="N29" s="72"/>
    </row>
    <row r="30" spans="1:14" ht="30" customHeight="1" x14ac:dyDescent="0.2">
      <c r="A30" s="73">
        <v>21110</v>
      </c>
      <c r="B30" s="336" t="s">
        <v>261</v>
      </c>
      <c r="C30" s="69"/>
      <c r="D30" s="69"/>
      <c r="E30" s="69"/>
      <c r="F30" s="69"/>
      <c r="G30" s="69"/>
      <c r="H30" s="69"/>
      <c r="I30" s="337"/>
      <c r="J30" s="337"/>
      <c r="K30" s="338"/>
      <c r="L30" s="71"/>
      <c r="M30" s="69"/>
      <c r="N30" s="72"/>
    </row>
    <row r="31" spans="1:14" ht="30" customHeight="1" x14ac:dyDescent="0.2">
      <c r="A31" s="73">
        <v>21111</v>
      </c>
      <c r="B31" s="336" t="s">
        <v>263</v>
      </c>
      <c r="C31" s="69"/>
      <c r="D31" s="69"/>
      <c r="E31" s="69"/>
      <c r="F31" s="69"/>
      <c r="G31" s="69"/>
      <c r="H31" s="69"/>
      <c r="I31" s="69"/>
      <c r="J31" s="69"/>
      <c r="K31" s="70"/>
      <c r="L31" s="71"/>
      <c r="M31" s="69"/>
      <c r="N31" s="72"/>
    </row>
    <row r="32" spans="1:14" ht="30" customHeight="1" x14ac:dyDescent="0.2">
      <c r="A32" s="335"/>
      <c r="B32" s="336" t="s">
        <v>272</v>
      </c>
      <c r="C32" s="69"/>
      <c r="D32" s="69"/>
      <c r="E32" s="69"/>
      <c r="F32" s="69"/>
      <c r="G32" s="69"/>
      <c r="H32" s="69"/>
      <c r="I32" s="69"/>
      <c r="J32" s="69"/>
      <c r="K32" s="70"/>
      <c r="L32" s="71"/>
      <c r="M32" s="69"/>
      <c r="N32" s="72"/>
    </row>
    <row r="33" spans="1:14" ht="30" customHeight="1" x14ac:dyDescent="0.2">
      <c r="A33" s="335"/>
      <c r="B33" s="336" t="s">
        <v>262</v>
      </c>
      <c r="C33" s="69"/>
      <c r="D33" s="69"/>
      <c r="E33" s="69"/>
      <c r="F33" s="69"/>
      <c r="G33" s="69"/>
      <c r="H33" s="69"/>
      <c r="I33" s="69"/>
      <c r="J33" s="69"/>
      <c r="K33" s="70"/>
      <c r="L33" s="71"/>
      <c r="M33" s="69"/>
      <c r="N33" s="72"/>
    </row>
    <row r="34" spans="1:14" ht="30" customHeight="1" x14ac:dyDescent="0.2">
      <c r="A34" s="73">
        <v>21120</v>
      </c>
      <c r="B34" s="336" t="s">
        <v>328</v>
      </c>
      <c r="C34" s="69"/>
      <c r="D34" s="69"/>
      <c r="E34" s="69"/>
      <c r="F34" s="69"/>
      <c r="G34" s="69"/>
      <c r="H34" s="69"/>
      <c r="I34" s="69"/>
      <c r="J34" s="69"/>
      <c r="K34" s="70"/>
      <c r="L34" s="71"/>
      <c r="M34" s="69"/>
      <c r="N34" s="72"/>
    </row>
    <row r="35" spans="1:14" ht="30" customHeight="1" x14ac:dyDescent="0.2">
      <c r="A35" s="73">
        <v>21114</v>
      </c>
      <c r="B35" s="336" t="s">
        <v>232</v>
      </c>
      <c r="C35" s="69"/>
      <c r="D35" s="69"/>
      <c r="E35" s="69"/>
      <c r="F35" s="69"/>
      <c r="G35" s="69"/>
      <c r="H35" s="69"/>
      <c r="I35" s="337"/>
      <c r="J35" s="337"/>
      <c r="K35" s="338"/>
      <c r="L35" s="71"/>
      <c r="M35" s="69"/>
      <c r="N35" s="72"/>
    </row>
    <row r="36" spans="1:14" ht="30" customHeight="1" x14ac:dyDescent="0.2">
      <c r="A36" s="73">
        <v>21116</v>
      </c>
      <c r="B36" s="336" t="s">
        <v>268</v>
      </c>
      <c r="C36" s="69"/>
      <c r="D36" s="69"/>
      <c r="E36" s="69"/>
      <c r="F36" s="69"/>
      <c r="G36" s="69"/>
      <c r="H36" s="69"/>
      <c r="I36" s="69"/>
      <c r="J36" s="69"/>
      <c r="K36" s="70"/>
      <c r="L36" s="71"/>
      <c r="M36" s="69"/>
      <c r="N36" s="72"/>
    </row>
    <row r="37" spans="1:14" ht="30" customHeight="1" x14ac:dyDescent="0.3">
      <c r="A37" s="67"/>
      <c r="B37" s="53" t="s">
        <v>42</v>
      </c>
      <c r="C37" s="37">
        <f>SUM(C28:C36)</f>
        <v>0</v>
      </c>
      <c r="D37" s="37">
        <f t="shared" ref="D37:N37" si="2">SUM(D28:D36)</f>
        <v>0</v>
      </c>
      <c r="E37" s="37">
        <f t="shared" si="2"/>
        <v>0</v>
      </c>
      <c r="F37" s="37">
        <f t="shared" si="2"/>
        <v>0</v>
      </c>
      <c r="G37" s="37">
        <f t="shared" si="2"/>
        <v>0</v>
      </c>
      <c r="H37" s="37">
        <f t="shared" si="2"/>
        <v>0</v>
      </c>
      <c r="I37" s="37">
        <f t="shared" si="2"/>
        <v>0</v>
      </c>
      <c r="J37" s="37">
        <f t="shared" si="2"/>
        <v>0</v>
      </c>
      <c r="K37" s="37">
        <f t="shared" si="2"/>
        <v>0</v>
      </c>
      <c r="L37" s="37">
        <f t="shared" si="2"/>
        <v>0</v>
      </c>
      <c r="M37" s="37">
        <f t="shared" si="2"/>
        <v>0</v>
      </c>
      <c r="N37" s="37">
        <f t="shared" si="2"/>
        <v>0</v>
      </c>
    </row>
    <row r="38" spans="1:14" ht="50.1" customHeight="1" thickBot="1" x14ac:dyDescent="0.35">
      <c r="A38" s="67"/>
      <c r="B38" s="53" t="s">
        <v>1</v>
      </c>
      <c r="C38" s="353">
        <f t="shared" ref="C38:N38" si="3">C16+C27+C37</f>
        <v>0</v>
      </c>
      <c r="D38" s="353">
        <f t="shared" si="3"/>
        <v>0</v>
      </c>
      <c r="E38" s="353">
        <f t="shared" si="3"/>
        <v>0</v>
      </c>
      <c r="F38" s="353">
        <f t="shared" si="3"/>
        <v>0</v>
      </c>
      <c r="G38" s="353">
        <f t="shared" si="3"/>
        <v>0</v>
      </c>
      <c r="H38" s="353">
        <f t="shared" si="3"/>
        <v>0</v>
      </c>
      <c r="I38" s="353">
        <f t="shared" si="3"/>
        <v>0</v>
      </c>
      <c r="J38" s="353">
        <f t="shared" si="3"/>
        <v>0</v>
      </c>
      <c r="K38" s="354">
        <f t="shared" si="3"/>
        <v>0</v>
      </c>
      <c r="L38" s="355">
        <f t="shared" si="3"/>
        <v>0</v>
      </c>
      <c r="M38" s="356">
        <f t="shared" si="3"/>
        <v>0</v>
      </c>
      <c r="N38" s="357">
        <f t="shared" si="3"/>
        <v>0</v>
      </c>
    </row>
    <row r="40" spans="1:14" ht="25.5" customHeight="1" x14ac:dyDescent="0.2">
      <c r="B40" s="28" t="s">
        <v>46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25.5" customHeight="1" x14ac:dyDescent="0.2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25.5" customHeight="1" x14ac:dyDescent="0.2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</sheetData>
  <sheetProtection algorithmName="SHA-512" hashValue="xsmgHaVhlbLXZ+qORY3cONBPgBF96QwpVefCOIinWsKwJ32jkEY4MbPFDVbrvYRqRh10yj5UZsWnLmDnl0jpRw==" saltValue="bzfIuGWJ0E50EsjYBvxX3g==" spinCount="100000" sheet="1" objects="1" scenarios="1" selectLockedCells="1"/>
  <mergeCells count="5">
    <mergeCell ref="I3:K3"/>
    <mergeCell ref="C3:E3"/>
    <mergeCell ref="F3:H3"/>
    <mergeCell ref="L3:N3"/>
    <mergeCell ref="A3:A4"/>
  </mergeCells>
  <phoneticPr fontId="0" type="noConversion"/>
  <pageMargins left="0.25" right="0.25" top="0.75" bottom="0.75" header="0.3" footer="0.3"/>
  <pageSetup paperSize="9" scale="53" orientation="portrait" cellComments="asDisplayed" r:id="rId1"/>
  <headerFooter alignWithMargins="0">
    <oddFooter>&amp;RVT/hg/&amp;D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4">
    <pageSetUpPr fitToPage="1"/>
  </sheetPr>
  <dimension ref="A1:K31"/>
  <sheetViews>
    <sheetView showGridLines="0" zoomScale="75" zoomScaleNormal="75" workbookViewId="0">
      <pane xSplit="2" ySplit="4" topLeftCell="C20" activePane="bottomRight" state="frozen"/>
      <selection pane="topRight" activeCell="B1" sqref="B1"/>
      <selection pane="bottomLeft" activeCell="A5" sqref="A5"/>
      <selection pane="bottomRight" activeCell="J13" sqref="J13"/>
    </sheetView>
  </sheetViews>
  <sheetFormatPr defaultRowHeight="12.75" x14ac:dyDescent="0.2"/>
  <cols>
    <col min="2" max="2" width="47.140625" customWidth="1"/>
    <col min="3" max="11" width="10.7109375" customWidth="1"/>
  </cols>
  <sheetData>
    <row r="1" spans="1:11" ht="22.5" x14ac:dyDescent="0.3">
      <c r="B1" s="2"/>
      <c r="C1" s="48" t="str">
        <f>Palokuntakoulutus!C1</f>
        <v>TULOS YHTEENSÄ</v>
      </c>
      <c r="D1" s="1"/>
      <c r="H1" s="8"/>
      <c r="J1" s="1"/>
      <c r="K1" s="1"/>
    </row>
    <row r="2" spans="1:11" ht="30" customHeight="1" thickBot="1" x14ac:dyDescent="0.35">
      <c r="B2" s="7">
        <f>'Järjestön tulos yhteensä'!A2</f>
        <v>0</v>
      </c>
      <c r="C2" s="52" t="s">
        <v>32</v>
      </c>
      <c r="D2" s="7"/>
      <c r="E2" s="7"/>
      <c r="F2" s="7"/>
      <c r="G2" s="7"/>
      <c r="H2" s="7"/>
    </row>
    <row r="3" spans="1:11" ht="47.25" customHeight="1" x14ac:dyDescent="0.2">
      <c r="B3" s="62" t="s">
        <v>7</v>
      </c>
      <c r="C3" s="472" t="s">
        <v>14</v>
      </c>
      <c r="D3" s="473"/>
      <c r="E3" s="474"/>
      <c r="F3" s="472" t="s">
        <v>8</v>
      </c>
      <c r="G3" s="473"/>
      <c r="H3" s="473"/>
      <c r="I3" s="460" t="s">
        <v>35</v>
      </c>
      <c r="J3" s="461" t="s">
        <v>40</v>
      </c>
      <c r="K3" s="462" t="s">
        <v>41</v>
      </c>
    </row>
    <row r="4" spans="1:11" ht="37.5" customHeight="1" x14ac:dyDescent="0.2">
      <c r="B4" s="47"/>
      <c r="C4" s="54" t="str">
        <f>Palokuntakoulutus!C3</f>
        <v>SU         2017</v>
      </c>
      <c r="D4" s="55" t="str">
        <f>Palokuntakoulutus!D3</f>
        <v>SU          2016</v>
      </c>
      <c r="E4" s="54" t="str">
        <f>Palokuntakoulutus!E3</f>
        <v>TP            2015</v>
      </c>
      <c r="F4" s="54" t="str">
        <f>Palokuntakoulutus!C3</f>
        <v>SU         2017</v>
      </c>
      <c r="G4" s="55" t="str">
        <f>Palokuntakoulutus!D3</f>
        <v>SU          2016</v>
      </c>
      <c r="H4" s="56" t="str">
        <f>E4</f>
        <v>TP            2015</v>
      </c>
      <c r="I4" s="60" t="str">
        <f>C4</f>
        <v>SU         2017</v>
      </c>
      <c r="J4" s="55" t="str">
        <f>D4</f>
        <v>SU          2016</v>
      </c>
      <c r="K4" s="61" t="str">
        <f>E4</f>
        <v>TP            2015</v>
      </c>
    </row>
    <row r="5" spans="1:11" ht="30" customHeight="1" x14ac:dyDescent="0.2">
      <c r="A5" s="336">
        <v>31159</v>
      </c>
      <c r="B5" s="15" t="s">
        <v>15</v>
      </c>
      <c r="C5" s="69"/>
      <c r="D5" s="69"/>
      <c r="E5" s="69"/>
      <c r="F5" s="69"/>
      <c r="G5" s="69"/>
      <c r="H5" s="70"/>
      <c r="I5" s="71"/>
      <c r="J5" s="69"/>
      <c r="K5" s="72"/>
    </row>
    <row r="6" spans="1:11" ht="30" customHeight="1" x14ac:dyDescent="0.2">
      <c r="A6" s="336">
        <v>31210</v>
      </c>
      <c r="B6" s="342" t="s">
        <v>233</v>
      </c>
      <c r="C6" s="69"/>
      <c r="D6" s="69"/>
      <c r="E6" s="69"/>
      <c r="F6" s="69"/>
      <c r="G6" s="69"/>
      <c r="H6" s="70"/>
      <c r="I6" s="71"/>
      <c r="J6" s="69"/>
      <c r="K6" s="72"/>
    </row>
    <row r="7" spans="1:11" ht="30" customHeight="1" x14ac:dyDescent="0.2">
      <c r="A7" s="336">
        <v>31153</v>
      </c>
      <c r="B7" s="15" t="s">
        <v>24</v>
      </c>
      <c r="C7" s="69"/>
      <c r="D7" s="69"/>
      <c r="E7" s="69"/>
      <c r="F7" s="69"/>
      <c r="G7" s="69"/>
      <c r="H7" s="70"/>
      <c r="I7" s="71"/>
      <c r="J7" s="69"/>
      <c r="K7" s="72"/>
    </row>
    <row r="8" spans="1:11" ht="30" customHeight="1" x14ac:dyDescent="0.2">
      <c r="A8" s="336">
        <v>31154</v>
      </c>
      <c r="B8" s="15" t="s">
        <v>25</v>
      </c>
      <c r="C8" s="69"/>
      <c r="D8" s="69"/>
      <c r="E8" s="69"/>
      <c r="F8" s="69"/>
      <c r="G8" s="69"/>
      <c r="H8" s="70"/>
      <c r="I8" s="71"/>
      <c r="J8" s="69"/>
      <c r="K8" s="72"/>
    </row>
    <row r="9" spans="1:11" ht="30" customHeight="1" x14ac:dyDescent="0.2">
      <c r="A9" s="336">
        <v>31263</v>
      </c>
      <c r="B9" s="15" t="s">
        <v>43</v>
      </c>
      <c r="C9" s="69"/>
      <c r="D9" s="69"/>
      <c r="E9" s="69"/>
      <c r="F9" s="69"/>
      <c r="G9" s="69"/>
      <c r="H9" s="70"/>
      <c r="I9" s="71"/>
      <c r="J9" s="69"/>
      <c r="K9" s="72"/>
    </row>
    <row r="10" spans="1:11" ht="30" customHeight="1" x14ac:dyDescent="0.2">
      <c r="A10" s="336">
        <v>31112</v>
      </c>
      <c r="B10" s="15" t="s">
        <v>23</v>
      </c>
      <c r="C10" s="69"/>
      <c r="D10" s="69"/>
      <c r="E10" s="69"/>
      <c r="F10" s="69"/>
      <c r="G10" s="69"/>
      <c r="H10" s="70"/>
      <c r="I10" s="71"/>
      <c r="J10" s="69"/>
      <c r="K10" s="72"/>
    </row>
    <row r="11" spans="1:11" ht="30" customHeight="1" x14ac:dyDescent="0.2">
      <c r="A11" s="336">
        <v>31212</v>
      </c>
      <c r="B11" s="342" t="s">
        <v>234</v>
      </c>
      <c r="C11" s="69"/>
      <c r="D11" s="69"/>
      <c r="E11" s="69"/>
      <c r="F11" s="69"/>
      <c r="G11" s="69"/>
      <c r="H11" s="70"/>
      <c r="I11" s="71"/>
      <c r="J11" s="69"/>
      <c r="K11" s="72"/>
    </row>
    <row r="12" spans="1:11" ht="30" customHeight="1" x14ac:dyDescent="0.2">
      <c r="A12" s="336">
        <v>31260</v>
      </c>
      <c r="B12" s="342" t="s">
        <v>26</v>
      </c>
      <c r="C12" s="69"/>
      <c r="D12" s="69"/>
      <c r="E12" s="69"/>
      <c r="F12" s="69"/>
      <c r="G12" s="69"/>
      <c r="H12" s="70"/>
      <c r="I12" s="71"/>
      <c r="J12" s="69"/>
      <c r="K12" s="72"/>
    </row>
    <row r="13" spans="1:11" ht="30" customHeight="1" x14ac:dyDescent="0.2">
      <c r="A13" s="336">
        <v>31262</v>
      </c>
      <c r="B13" s="342" t="s">
        <v>27</v>
      </c>
      <c r="C13" s="69"/>
      <c r="D13" s="69"/>
      <c r="E13" s="69"/>
      <c r="F13" s="69"/>
      <c r="G13" s="69"/>
      <c r="H13" s="70"/>
      <c r="I13" s="71"/>
      <c r="J13" s="69"/>
      <c r="K13" s="72"/>
    </row>
    <row r="14" spans="1:11" ht="30" customHeight="1" x14ac:dyDescent="0.2">
      <c r="A14" s="336">
        <v>31261</v>
      </c>
      <c r="B14" s="342" t="s">
        <v>235</v>
      </c>
      <c r="C14" s="69"/>
      <c r="D14" s="69"/>
      <c r="E14" s="69"/>
      <c r="F14" s="69"/>
      <c r="G14" s="69"/>
      <c r="H14" s="70"/>
      <c r="I14" s="71"/>
      <c r="J14" s="69"/>
      <c r="K14" s="72"/>
    </row>
    <row r="15" spans="1:11" ht="30" customHeight="1" x14ac:dyDescent="0.2">
      <c r="B15" s="373"/>
      <c r="C15" s="69"/>
      <c r="D15" s="69"/>
      <c r="E15" s="69"/>
      <c r="F15" s="69"/>
      <c r="G15" s="69"/>
      <c r="H15" s="70"/>
      <c r="I15" s="71"/>
      <c r="J15" s="69"/>
      <c r="K15" s="72"/>
    </row>
    <row r="16" spans="1:11" ht="30" customHeight="1" x14ac:dyDescent="0.2">
      <c r="B16" s="373"/>
      <c r="C16" s="69"/>
      <c r="D16" s="69"/>
      <c r="E16" s="69"/>
      <c r="F16" s="69"/>
      <c r="G16" s="69"/>
      <c r="H16" s="70"/>
      <c r="I16" s="71"/>
      <c r="J16" s="69"/>
      <c r="K16" s="72"/>
    </row>
    <row r="17" spans="1:11" ht="30" customHeight="1" x14ac:dyDescent="0.2">
      <c r="B17" s="373"/>
      <c r="C17" s="69"/>
      <c r="D17" s="69"/>
      <c r="E17" s="69"/>
      <c r="F17" s="69"/>
      <c r="G17" s="69"/>
      <c r="H17" s="70"/>
      <c r="I17" s="71"/>
      <c r="J17" s="69"/>
      <c r="K17" s="72"/>
    </row>
    <row r="18" spans="1:11" ht="30" customHeight="1" x14ac:dyDescent="0.2">
      <c r="B18" s="373"/>
      <c r="C18" s="69"/>
      <c r="D18" s="69"/>
      <c r="E18" s="69"/>
      <c r="F18" s="69"/>
      <c r="G18" s="69"/>
      <c r="H18" s="70"/>
      <c r="I18" s="71"/>
      <c r="J18" s="69"/>
      <c r="K18" s="72"/>
    </row>
    <row r="19" spans="1:11" ht="30" customHeight="1" x14ac:dyDescent="0.2">
      <c r="B19" s="373"/>
      <c r="C19" s="69"/>
      <c r="D19" s="69"/>
      <c r="E19" s="69"/>
      <c r="F19" s="69"/>
      <c r="G19" s="69"/>
      <c r="H19" s="70"/>
      <c r="I19" s="71"/>
      <c r="J19" s="69"/>
      <c r="K19" s="72"/>
    </row>
    <row r="20" spans="1:11" ht="30" customHeight="1" x14ac:dyDescent="0.3">
      <c r="B20" s="53" t="s">
        <v>236</v>
      </c>
      <c r="C20" s="37">
        <f t="shared" ref="C20:K20" si="0">SUM(C5:C19)</f>
        <v>0</v>
      </c>
      <c r="D20" s="37">
        <f t="shared" si="0"/>
        <v>0</v>
      </c>
      <c r="E20" s="37">
        <f t="shared" si="0"/>
        <v>0</v>
      </c>
      <c r="F20" s="37">
        <f t="shared" si="0"/>
        <v>0</v>
      </c>
      <c r="G20" s="37">
        <f t="shared" si="0"/>
        <v>0</v>
      </c>
      <c r="H20" s="38">
        <f t="shared" si="0"/>
        <v>0</v>
      </c>
      <c r="I20" s="39">
        <f t="shared" si="0"/>
        <v>0</v>
      </c>
      <c r="J20" s="37">
        <f t="shared" si="0"/>
        <v>0</v>
      </c>
      <c r="K20" s="40">
        <f t="shared" si="0"/>
        <v>0</v>
      </c>
    </row>
    <row r="21" spans="1:11" ht="30" customHeight="1" x14ac:dyDescent="0.2">
      <c r="A21" s="336">
        <v>31270</v>
      </c>
      <c r="B21" s="15" t="s">
        <v>45</v>
      </c>
      <c r="C21" s="69"/>
      <c r="D21" s="69"/>
      <c r="E21" s="69"/>
      <c r="F21" s="69"/>
      <c r="G21" s="69"/>
      <c r="H21" s="70"/>
      <c r="I21" s="71"/>
      <c r="J21" s="69"/>
      <c r="K21" s="72"/>
    </row>
    <row r="22" spans="1:11" ht="30" customHeight="1" x14ac:dyDescent="0.2">
      <c r="A22" s="336">
        <v>31271</v>
      </c>
      <c r="B22" s="15" t="s">
        <v>28</v>
      </c>
      <c r="C22" s="69"/>
      <c r="D22" s="69"/>
      <c r="E22" s="69"/>
      <c r="F22" s="69"/>
      <c r="G22" s="69"/>
      <c r="H22" s="70"/>
      <c r="I22" s="71"/>
      <c r="J22" s="69"/>
      <c r="K22" s="72"/>
    </row>
    <row r="23" spans="1:11" ht="30" customHeight="1" x14ac:dyDescent="0.2">
      <c r="B23" s="373"/>
      <c r="C23" s="69"/>
      <c r="D23" s="69"/>
      <c r="E23" s="69"/>
      <c r="F23" s="69"/>
      <c r="G23" s="69"/>
      <c r="H23" s="70"/>
      <c r="I23" s="71"/>
      <c r="J23" s="69"/>
      <c r="K23" s="72"/>
    </row>
    <row r="24" spans="1:11" ht="30" customHeight="1" x14ac:dyDescent="0.2">
      <c r="B24" s="373"/>
      <c r="C24" s="69"/>
      <c r="D24" s="69"/>
      <c r="E24" s="69"/>
      <c r="F24" s="69"/>
      <c r="G24" s="69"/>
      <c r="H24" s="70"/>
      <c r="I24" s="71"/>
      <c r="J24" s="69"/>
      <c r="K24" s="72"/>
    </row>
    <row r="25" spans="1:11" ht="30" customHeight="1" x14ac:dyDescent="0.3">
      <c r="B25" s="53" t="s">
        <v>86</v>
      </c>
      <c r="C25" s="37">
        <f>SUM(C21:C24)</f>
        <v>0</v>
      </c>
      <c r="D25" s="37">
        <f t="shared" ref="D25:K25" si="1">SUM(D21:D24)</f>
        <v>0</v>
      </c>
      <c r="E25" s="37">
        <f t="shared" si="1"/>
        <v>0</v>
      </c>
      <c r="F25" s="37">
        <f t="shared" si="1"/>
        <v>0</v>
      </c>
      <c r="G25" s="37">
        <f t="shared" si="1"/>
        <v>0</v>
      </c>
      <c r="H25" s="38">
        <f t="shared" si="1"/>
        <v>0</v>
      </c>
      <c r="I25" s="39">
        <f t="shared" si="1"/>
        <v>0</v>
      </c>
      <c r="J25" s="37">
        <f t="shared" si="1"/>
        <v>0</v>
      </c>
      <c r="K25" s="40">
        <f t="shared" si="1"/>
        <v>0</v>
      </c>
    </row>
    <row r="26" spans="1:11" ht="50.1" customHeight="1" thickBot="1" x14ac:dyDescent="0.35">
      <c r="B26" s="53" t="s">
        <v>87</v>
      </c>
      <c r="C26" s="36">
        <f>C20+C25</f>
        <v>0</v>
      </c>
      <c r="D26" s="36">
        <f t="shared" ref="D26:K26" si="2">D20+D25</f>
        <v>0</v>
      </c>
      <c r="E26" s="36">
        <f t="shared" si="2"/>
        <v>0</v>
      </c>
      <c r="F26" s="36">
        <f t="shared" si="2"/>
        <v>0</v>
      </c>
      <c r="G26" s="36">
        <f t="shared" si="2"/>
        <v>0</v>
      </c>
      <c r="H26" s="41">
        <f t="shared" si="2"/>
        <v>0</v>
      </c>
      <c r="I26" s="339">
        <f t="shared" si="2"/>
        <v>0</v>
      </c>
      <c r="J26" s="340">
        <f t="shared" si="2"/>
        <v>0</v>
      </c>
      <c r="K26" s="341">
        <f t="shared" si="2"/>
        <v>0</v>
      </c>
    </row>
    <row r="27" spans="1:11" x14ac:dyDescent="0.2"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5.5" customHeight="1" x14ac:dyDescent="0.2">
      <c r="C28" s="18"/>
      <c r="D28" s="18"/>
      <c r="E28" s="18"/>
      <c r="F28" s="18"/>
      <c r="G28" s="18"/>
      <c r="H28" s="18"/>
      <c r="I28" s="18"/>
      <c r="J28" s="18"/>
      <c r="K28" s="18"/>
    </row>
    <row r="29" spans="1:1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 algorithmName="SHA-512" hashValue="WcNqCa87wEjPs4b8it86mbMU38tIcehEcW8Uh7Pv+2YrNFOI/e58t751r7sxvNJo8Lu/XwHJbIEMgHplYCaNPA==" saltValue="im4wuArHhYnYPcCzMZ0kuQ==" spinCount="100000" sheet="1" objects="1" scenarios="1" selectLockedCells="1"/>
  <mergeCells count="3">
    <mergeCell ref="C3:E3"/>
    <mergeCell ref="F3:H3"/>
    <mergeCell ref="I3:K3"/>
  </mergeCells>
  <phoneticPr fontId="0" type="noConversion"/>
  <pageMargins left="0" right="0" top="0.59055118110236227" bottom="0.39370078740157483" header="0.51181102362204722" footer="0.51181102362204722"/>
  <pageSetup paperSize="9" scale="67" orientation="portrait" cellComments="asDisplayed" horizontalDpi="1200" verticalDpi="1200" r:id="rId1"/>
  <headerFooter alignWithMargins="0">
    <oddFooter>&amp;RVT/hg/&amp;D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Ohjeistuksia</vt:lpstr>
      <vt:lpstr>Järjestön tulos yhteensä</vt:lpstr>
      <vt:lpstr>Yleiskulut</vt:lpstr>
      <vt:lpstr>PSR avustamat toiminnot</vt:lpstr>
      <vt:lpstr>RAY avustamat toiminnot</vt:lpstr>
      <vt:lpstr>Varautuminen</vt:lpstr>
      <vt:lpstr>Palokuntakoulutus</vt:lpstr>
      <vt:lpstr>Palokuntatoiminnan kehittäminen</vt:lpstr>
      <vt:lpstr>Valistus ja neuvonta</vt:lpstr>
      <vt:lpstr>Muu toiminta (PSR)</vt:lpstr>
      <vt:lpstr>Blad1</vt:lpstr>
      <vt:lpstr>Blad2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TULOSSUUNNITELMA 1999</dc:title>
  <dc:creator>Heli Grönroos</dc:creator>
  <cp:lastModifiedBy>Heino Tina SM</cp:lastModifiedBy>
  <cp:lastPrinted>2016-05-18T10:33:56Z</cp:lastPrinted>
  <dcterms:created xsi:type="dcterms:W3CDTF">1999-06-17T07:45:51Z</dcterms:created>
  <dcterms:modified xsi:type="dcterms:W3CDTF">2016-08-19T12:40:00Z</dcterms:modified>
</cp:coreProperties>
</file>